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https://aemocloud.sharepoint.com/sites/CreditSupport/NEM/MCL Review/2024Shoulder/Regional Data/"/>
    </mc:Choice>
  </mc:AlternateContent>
  <xr:revisionPtr revIDLastSave="0" documentId="8_{280C95EC-A1B5-43AB-8012-B88A7B575C05}" xr6:coauthVersionLast="47" xr6:coauthVersionMax="47" xr10:uidLastSave="{00000000-0000-0000-0000-000000000000}"/>
  <bookViews>
    <workbookView xWindow="-28920" yWindow="-120" windowWidth="29040" windowHeight="17640" xr2:uid="{C933A2E1-CCAC-4490-B43A-595780A8B5FD}"/>
  </bookViews>
  <sheets>
    <sheet name="MCL" sheetId="1" r:id="rId1"/>
    <sheet name="RegionalData" sheetId="2" r:id="rId2"/>
    <sheet name="ParticipantData" sheetId="3" r:id="rId3"/>
  </sheets>
  <definedNames>
    <definedName name="ASD">ParticipantData!$O$3</definedName>
    <definedName name="GST">MCL!$G$7</definedName>
    <definedName name="NSW_EG">ParticipantData!$I$15</definedName>
    <definedName name="NSW_EGS">ParticipantData!$I$16</definedName>
    <definedName name="NSW_EL">ParticipantData!$I$8</definedName>
    <definedName name="NSW_ELS">ParticipantData!$I$9</definedName>
    <definedName name="NSW_P">RegionalData!$H$6</definedName>
    <definedName name="NSW_PCS">ParticipantData!$E$24</definedName>
    <definedName name="NSW_PDS">ParticipantData!$E$23</definedName>
    <definedName name="NSW_PHH">RegionalData!$D$21:$KE$21</definedName>
    <definedName name="NSW_PHHC100">RegionalData!$D$26:$KE$26</definedName>
    <definedName name="NSW_PHHC200">RegionalData!$D$31:$KE$31</definedName>
    <definedName name="NSW_PHHC300">RegionalData!$D$36:$KE$36</definedName>
    <definedName name="NSW_PRAFG">ParticipantData!$L$12</definedName>
    <definedName name="NSW_PRAFL">ParticipantData!$L$9</definedName>
    <definedName name="NSW_PRAFR">ParticipantData!$L$15</definedName>
    <definedName name="NSW_PRAFRC100">ParticipantData!$L$18</definedName>
    <definedName name="NSW_PRAFRC200">ParticipantData!$L$21</definedName>
    <definedName name="NSW_PRAFRC300">ParticipantData!$L$24</definedName>
    <definedName name="NSW_RC">ParticipantData!$I$17</definedName>
    <definedName name="NSW_RCC100">ParticipantData!$I$19</definedName>
    <definedName name="NSW_RCC200">ParticipantData!$I$20</definedName>
    <definedName name="NSW_RCC300">ParticipantData!$I$21</definedName>
    <definedName name="NSW_RCD">ParticipantData!$I$24</definedName>
    <definedName name="NSW_RCS">ParticipantData!$I$18</definedName>
    <definedName name="NSW_RD">ParticipantData!$I$10</definedName>
    <definedName name="NSW_RDC100">ParticipantData!$I$12</definedName>
    <definedName name="NSW_RDC200">ParticipantData!$I$13</definedName>
    <definedName name="NSW_RDC300">ParticipantData!$I$14</definedName>
    <definedName name="NSW_RDD">ParticipantData!$I$23</definedName>
    <definedName name="NSW_RDS">ParticipantData!$I$11</definedName>
    <definedName name="NSW_RLWP">RegionalData!$H$7</definedName>
    <definedName name="NSW_RLWPC100">RegionalData!$H$8</definedName>
    <definedName name="NSW_RLWPC200">RegionalData!$H$9</definedName>
    <definedName name="NSW_RLWPC300">RegionalData!$H$10</definedName>
    <definedName name="NSW_SAPSSP">RegionalData!$H$13</definedName>
    <definedName name="NSW_VFOSL">RegionalData!$H$11</definedName>
    <definedName name="NSW_VFPM">RegionalData!$H$12</definedName>
    <definedName name="PM_OFFSET">ParticipantData!$I$3</definedName>
    <definedName name="_xlnm.Print_Titles" localSheetId="2">ParticipantData!$Q:$Q</definedName>
    <definedName name="_xlnm.Print_Titles" localSheetId="1">RegionalData!$B:$C</definedName>
    <definedName name="QLD_EG">ParticipantData!$I$36</definedName>
    <definedName name="QLD_EGS">ParticipantData!$I$37</definedName>
    <definedName name="QLD_EL">ParticipantData!$I$29</definedName>
    <definedName name="QLD_ELS">ParticipantData!$I$30</definedName>
    <definedName name="QLD_P">RegionalData!$I$6</definedName>
    <definedName name="QLD_PCS">ParticipantData!$E$45</definedName>
    <definedName name="QLD_PDS">ParticipantData!$E$44</definedName>
    <definedName name="QLD_PHH">RegionalData!$D$22:$KE$22</definedName>
    <definedName name="QLD_PHHC100">RegionalData!$D$27:$KE$27</definedName>
    <definedName name="QLD_PHHC200">RegionalData!$D$32:$KE$32</definedName>
    <definedName name="QLD_PHHC300">RegionalData!$D$37:$KE$37</definedName>
    <definedName name="QLD_PRAFG">ParticipantData!$L$33</definedName>
    <definedName name="QLD_PRAFL">ParticipantData!$L$30</definedName>
    <definedName name="QLD_PRAFR">ParticipantData!$L$36</definedName>
    <definedName name="QLD_PRAFRC100">ParticipantData!$L$39</definedName>
    <definedName name="QLD_PRAFRC200">ParticipantData!$L$42</definedName>
    <definedName name="QLD_PRAFRC300">ParticipantData!$L$45</definedName>
    <definedName name="QLD_RC">ParticipantData!$I$38</definedName>
    <definedName name="QLD_RCC100">ParticipantData!$I$40</definedName>
    <definedName name="QLD_RCC200">ParticipantData!$I$41</definedName>
    <definedName name="QLD_RCC300">ParticipantData!$I$42</definedName>
    <definedName name="QLD_RCD">ParticipantData!$I$45</definedName>
    <definedName name="QLD_RCS">ParticipantData!$I$39</definedName>
    <definedName name="QLD_RD">ParticipantData!$I$31</definedName>
    <definedName name="QLD_RDC100">ParticipantData!$I$33</definedName>
    <definedName name="QLD_RDC200">ParticipantData!$I$34</definedName>
    <definedName name="QLD_RDC300">ParticipantData!$I$35</definedName>
    <definedName name="QLD_RDD">ParticipantData!$I$44</definedName>
    <definedName name="QLD_RDS">ParticipantData!$I$32</definedName>
    <definedName name="QLD_RLWP">RegionalData!$I$7</definedName>
    <definedName name="QLD_RLWPC100">RegionalData!$I$8</definedName>
    <definedName name="QLD_RLWPC200">RegionalData!$I$9</definedName>
    <definedName name="QLD_RLWPC300">RegionalData!$I$10</definedName>
    <definedName name="QLD_SAPSSP">RegionalData!$I$13</definedName>
    <definedName name="QLD_VFOSL">RegionalData!$I$11</definedName>
    <definedName name="QLD_VFPM">RegionalData!$I$12</definedName>
    <definedName name="SA_EG">ParticipantData!$I$57</definedName>
    <definedName name="SA_EGS">ParticipantData!$I$58</definedName>
    <definedName name="SA_EL">ParticipantData!$I$50</definedName>
    <definedName name="SA_ELS">ParticipantData!$I$51</definedName>
    <definedName name="SA_P">RegionalData!$J$6</definedName>
    <definedName name="SA_PCS">ParticipantData!$E$66</definedName>
    <definedName name="SA_PDS">ParticipantData!$E$65</definedName>
    <definedName name="SA_PHH">RegionalData!$D$23:$KE$23</definedName>
    <definedName name="SA_PHHC100">RegionalData!$D$28:$KE$28</definedName>
    <definedName name="SA_PHHC200">RegionalData!$D$33:$KE$33</definedName>
    <definedName name="SA_PHHC300">RegionalData!$D$38:$KE$38</definedName>
    <definedName name="SA_PRAFG">ParticipantData!$L$54</definedName>
    <definedName name="SA_PRAFL">ParticipantData!$L$51</definedName>
    <definedName name="SA_PRAFR">ParticipantData!$L$57</definedName>
    <definedName name="SA_PRAFRC100">ParticipantData!$L$60</definedName>
    <definedName name="SA_PRAFRC200">ParticipantData!$L$63</definedName>
    <definedName name="SA_PRAFRC300">ParticipantData!$L$66</definedName>
    <definedName name="SA_RC">ParticipantData!$I$59</definedName>
    <definedName name="SA_RCC100">ParticipantData!$I$61</definedName>
    <definedName name="SA_RCC200">ParticipantData!$I$62</definedName>
    <definedName name="SA_RCC300">ParticipantData!$I$63</definedName>
    <definedName name="SA_RCD">ParticipantData!$I$66</definedName>
    <definedName name="SA_RCS">ParticipantData!$I$60</definedName>
    <definedName name="SA_RD">ParticipantData!$I$52</definedName>
    <definedName name="SA_RDC100">ParticipantData!$I$54</definedName>
    <definedName name="SA_RDC200">ParticipantData!$I$55</definedName>
    <definedName name="SA_RDC300">ParticipantData!$I$56</definedName>
    <definedName name="SA_RDD">ParticipantData!$I$65</definedName>
    <definedName name="SA_RDS">ParticipantData!$I$53</definedName>
    <definedName name="SA_RLWP">RegionalData!$J$7</definedName>
    <definedName name="SA_RLWPC100">RegionalData!$J$8</definedName>
    <definedName name="SA_RLWPC200">RegionalData!$J$9</definedName>
    <definedName name="SA_RLWPC300">RegionalData!$J$10</definedName>
    <definedName name="SA_SAPSSP">RegionalData!$J$13</definedName>
    <definedName name="SA_VFOSL">RegionalData!$J$11</definedName>
    <definedName name="SA_VFPM">RegionalData!$J$12</definedName>
    <definedName name="TAS_EG">ParticipantData!$I$78</definedName>
    <definedName name="TAS_EGS">ParticipantData!$I$79</definedName>
    <definedName name="TAS_EL">ParticipantData!$I$71</definedName>
    <definedName name="TAS_ELS">ParticipantData!$I$72</definedName>
    <definedName name="TAS_P">RegionalData!$K$6</definedName>
    <definedName name="TAS_PCS">ParticipantData!$E$87</definedName>
    <definedName name="TAS_PDS">ParticipantData!$E$86</definedName>
    <definedName name="TAS_PHH">RegionalData!$D$24:$KE$24</definedName>
    <definedName name="TAS_PHHC100">RegionalData!$D$29:$KE$29</definedName>
    <definedName name="TAS_PHHC200">RegionalData!$D$34:$KE$34</definedName>
    <definedName name="TAS_PHHC300">RegionalData!$D$39:$KE$39</definedName>
    <definedName name="TAS_PRAFG">ParticipantData!$L$75</definedName>
    <definedName name="TAS_PRAFL">ParticipantData!$L$72</definedName>
    <definedName name="TAS_PRAFR">ParticipantData!$L$78</definedName>
    <definedName name="TAS_PRAFRC100">ParticipantData!$L$81</definedName>
    <definedName name="TAS_PRAFRC200">ParticipantData!$L$84</definedName>
    <definedName name="TAS_PRAFRC300">ParticipantData!$L$87</definedName>
    <definedName name="TAS_RC">ParticipantData!$I$80</definedName>
    <definedName name="TAS_RCC100">ParticipantData!$I$82</definedName>
    <definedName name="TAS_RCC200">ParticipantData!$I$83</definedName>
    <definedName name="TAS_RCC300">ParticipantData!$I$84</definedName>
    <definedName name="TAS_RCD">ParticipantData!$I$87</definedName>
    <definedName name="TAS_RCS">ParticipantData!$I$81</definedName>
    <definedName name="TAS_RD">ParticipantData!$I$73</definedName>
    <definedName name="TAS_RDC100">ParticipantData!$I$75</definedName>
    <definedName name="TAS_RDC200">ParticipantData!$I$76</definedName>
    <definedName name="TAS_RDC300">ParticipantData!$I$77</definedName>
    <definedName name="TAS_RDD">ParticipantData!$I$86</definedName>
    <definedName name="TAS_RDS">ParticipantData!$I$74</definedName>
    <definedName name="TAS_RLWP">RegionalData!$K$7</definedName>
    <definedName name="TAS_RLWPC100">RegionalData!$K$8</definedName>
    <definedName name="TAS_RLWPC200">RegionalData!$K$9</definedName>
    <definedName name="TAS_RLWPC300">RegionalData!$K$10</definedName>
    <definedName name="TAS_SAPSSP">RegionalData!$K$13</definedName>
    <definedName name="TAS_VFOSL">RegionalData!$K$11</definedName>
    <definedName name="TAS_VFPM">RegionalData!$K$12</definedName>
    <definedName name="TOSL">MCL!$E$7</definedName>
    <definedName name="TRP">MCL!$F$7</definedName>
    <definedName name="VIC_EG">ParticipantData!$I$99</definedName>
    <definedName name="VIC_EGS">ParticipantData!$I$100</definedName>
    <definedName name="VIC_EL">ParticipantData!$I$92</definedName>
    <definedName name="VIC_ELS">ParticipantData!$I$93</definedName>
    <definedName name="VIC_P">RegionalData!$L$6</definedName>
    <definedName name="VIC_PCS">ParticipantData!$E$108</definedName>
    <definedName name="VIC_PDS">ParticipantData!$E$107</definedName>
    <definedName name="VIC_PHH">RegionalData!$D$25:$KE$25</definedName>
    <definedName name="VIC_PHHC100">RegionalData!$D$30:$KE$30</definedName>
    <definedName name="VIC_PHHC200">RegionalData!$D$35:$KE$35</definedName>
    <definedName name="VIC_PHHC300">RegionalData!$D$40:$KE$40</definedName>
    <definedName name="VIC_PRAFG">ParticipantData!$L$96</definedName>
    <definedName name="VIC_PRAFL">ParticipantData!$L$93</definedName>
    <definedName name="VIC_PRAFR">ParticipantData!$L$99</definedName>
    <definedName name="VIC_PRAFRC100">ParticipantData!$L$102</definedName>
    <definedName name="VIC_PRAFRC200">ParticipantData!$L$105</definedName>
    <definedName name="VIC_PRAFRC300">ParticipantData!$L$108</definedName>
    <definedName name="VIC_RC">ParticipantData!$I$101</definedName>
    <definedName name="VIC_RCC100">ParticipantData!$I$103</definedName>
    <definedName name="VIC_RCC200">ParticipantData!$I$104</definedName>
    <definedName name="VIC_RCC300">ParticipantData!$I$105</definedName>
    <definedName name="VIC_RCD">ParticipantData!$I$108</definedName>
    <definedName name="VIC_RCS">ParticipantData!$I$102</definedName>
    <definedName name="VIC_RD">ParticipantData!$I$94</definedName>
    <definedName name="VIC_RDC100">ParticipantData!$I$96</definedName>
    <definedName name="VIC_RDC200">ParticipantData!$I$97</definedName>
    <definedName name="VIC_RDC300">ParticipantData!$I$98</definedName>
    <definedName name="VIC_RDD">ParticipantData!$I$107</definedName>
    <definedName name="VIC_RDS">ParticipantData!$I$95</definedName>
    <definedName name="VIC_RLWP">RegionalData!$L$7</definedName>
    <definedName name="VIC_RLWPC100">RegionalData!$L$8</definedName>
    <definedName name="VIC_RLWPC200">RegionalData!$L$9</definedName>
    <definedName name="VIC_RLWPC300">RegionalData!$L$10</definedName>
    <definedName name="VIC_SAPSSP">RegionalData!$L$13</definedName>
    <definedName name="VIC_VFOSL">RegionalData!$L$11</definedName>
    <definedName name="VIC_VFPM">RegionalData!$L$12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S109" i="3" l="1"/>
  <c r="KR109" i="3"/>
  <c r="KQ109" i="3"/>
  <c r="KP109" i="3"/>
  <c r="KO109" i="3"/>
  <c r="KN109" i="3"/>
  <c r="KM109" i="3"/>
  <c r="KL109" i="3"/>
  <c r="KK109" i="3"/>
  <c r="KJ109" i="3"/>
  <c r="KI109" i="3"/>
  <c r="KH109" i="3"/>
  <c r="KG109" i="3"/>
  <c r="KF109" i="3"/>
  <c r="KE109" i="3"/>
  <c r="KD109" i="3"/>
  <c r="KC109" i="3"/>
  <c r="KB109" i="3"/>
  <c r="KA109" i="3"/>
  <c r="JZ109" i="3"/>
  <c r="JY109" i="3"/>
  <c r="JX109" i="3"/>
  <c r="JW109" i="3"/>
  <c r="JV109" i="3"/>
  <c r="JU109" i="3"/>
  <c r="JT109" i="3"/>
  <c r="JS109" i="3"/>
  <c r="JR109" i="3"/>
  <c r="JQ109" i="3"/>
  <c r="JP109" i="3"/>
  <c r="JO109" i="3"/>
  <c r="JN109" i="3"/>
  <c r="JM109" i="3"/>
  <c r="JL109" i="3"/>
  <c r="JK109" i="3"/>
  <c r="JJ109" i="3"/>
  <c r="JI109" i="3"/>
  <c r="JH109" i="3"/>
  <c r="JG109" i="3"/>
  <c r="JF109" i="3"/>
  <c r="JE109" i="3"/>
  <c r="JD109" i="3"/>
  <c r="JC109" i="3"/>
  <c r="JB109" i="3"/>
  <c r="JA109" i="3"/>
  <c r="IZ109" i="3"/>
  <c r="IY109" i="3"/>
  <c r="IX109" i="3"/>
  <c r="IW109" i="3"/>
  <c r="IV109" i="3"/>
  <c r="IU109" i="3"/>
  <c r="IT109" i="3"/>
  <c r="IS109" i="3"/>
  <c r="IR109" i="3"/>
  <c r="IQ109" i="3"/>
  <c r="IP109" i="3"/>
  <c r="IO109" i="3"/>
  <c r="IN109" i="3"/>
  <c r="IM109" i="3"/>
  <c r="IL109" i="3"/>
  <c r="IK109" i="3"/>
  <c r="IJ109" i="3"/>
  <c r="II109" i="3"/>
  <c r="IH109" i="3"/>
  <c r="IG109" i="3"/>
  <c r="IF109" i="3"/>
  <c r="IE109" i="3"/>
  <c r="ID109" i="3"/>
  <c r="IC109" i="3"/>
  <c r="IB109" i="3"/>
  <c r="IA109" i="3"/>
  <c r="HZ109" i="3"/>
  <c r="HY109" i="3"/>
  <c r="HX109" i="3"/>
  <c r="HW109" i="3"/>
  <c r="HV109" i="3"/>
  <c r="HU109" i="3"/>
  <c r="HT109" i="3"/>
  <c r="HS109" i="3"/>
  <c r="HR109" i="3"/>
  <c r="HQ109" i="3"/>
  <c r="HP109" i="3"/>
  <c r="HO109" i="3"/>
  <c r="HN109" i="3"/>
  <c r="HM109" i="3"/>
  <c r="HL109" i="3"/>
  <c r="HK109" i="3"/>
  <c r="HJ109" i="3"/>
  <c r="HI109" i="3"/>
  <c r="HH109" i="3"/>
  <c r="HG109" i="3"/>
  <c r="HF109" i="3"/>
  <c r="HE109" i="3"/>
  <c r="HD109" i="3"/>
  <c r="HC109" i="3"/>
  <c r="HB109" i="3"/>
  <c r="HA109" i="3"/>
  <c r="GZ109" i="3"/>
  <c r="GY109" i="3"/>
  <c r="GX109" i="3"/>
  <c r="GW109" i="3"/>
  <c r="GV109" i="3"/>
  <c r="GU109" i="3"/>
  <c r="GT109" i="3"/>
  <c r="GS109" i="3"/>
  <c r="GR109" i="3"/>
  <c r="GQ109" i="3"/>
  <c r="GP109" i="3"/>
  <c r="GO109" i="3"/>
  <c r="GN109" i="3"/>
  <c r="GM109" i="3"/>
  <c r="GL109" i="3"/>
  <c r="GK109" i="3"/>
  <c r="GJ109" i="3"/>
  <c r="GI109" i="3"/>
  <c r="GH109" i="3"/>
  <c r="GG109" i="3"/>
  <c r="GF109" i="3"/>
  <c r="GE109" i="3"/>
  <c r="GD109" i="3"/>
  <c r="GC109" i="3"/>
  <c r="GB109" i="3"/>
  <c r="GA109" i="3"/>
  <c r="FZ109" i="3"/>
  <c r="FY109" i="3"/>
  <c r="FX109" i="3"/>
  <c r="FW109" i="3"/>
  <c r="FV109" i="3"/>
  <c r="FU109" i="3"/>
  <c r="FT109" i="3"/>
  <c r="FS109" i="3"/>
  <c r="FR109" i="3"/>
  <c r="FQ109" i="3"/>
  <c r="FP109" i="3"/>
  <c r="FO109" i="3"/>
  <c r="FN109" i="3"/>
  <c r="FM109" i="3"/>
  <c r="FL109" i="3"/>
  <c r="FK109" i="3"/>
  <c r="FJ109" i="3"/>
  <c r="FI109" i="3"/>
  <c r="FH109" i="3"/>
  <c r="FG109" i="3"/>
  <c r="FF109" i="3"/>
  <c r="FE109" i="3"/>
  <c r="FD109" i="3"/>
  <c r="FC109" i="3"/>
  <c r="FB109" i="3"/>
  <c r="FA109" i="3"/>
  <c r="EZ109" i="3"/>
  <c r="EY109" i="3"/>
  <c r="EX109" i="3"/>
  <c r="EW109" i="3"/>
  <c r="EV109" i="3"/>
  <c r="EU109" i="3"/>
  <c r="ET109" i="3"/>
  <c r="ES109" i="3"/>
  <c r="ER109" i="3"/>
  <c r="EQ109" i="3"/>
  <c r="EP109" i="3"/>
  <c r="EO109" i="3"/>
  <c r="EN109" i="3"/>
  <c r="EM109" i="3"/>
  <c r="EL109" i="3"/>
  <c r="EK109" i="3"/>
  <c r="EJ109" i="3"/>
  <c r="EI109" i="3"/>
  <c r="EH109" i="3"/>
  <c r="EG109" i="3"/>
  <c r="EF109" i="3"/>
  <c r="EE109" i="3"/>
  <c r="ED109" i="3"/>
  <c r="EC109" i="3"/>
  <c r="EB109" i="3"/>
  <c r="EA109" i="3"/>
  <c r="DZ109" i="3"/>
  <c r="DY109" i="3"/>
  <c r="DX109" i="3"/>
  <c r="DW109" i="3"/>
  <c r="DV109" i="3"/>
  <c r="DU109" i="3"/>
  <c r="DT109" i="3"/>
  <c r="DS109" i="3"/>
  <c r="DR109" i="3"/>
  <c r="DQ109" i="3"/>
  <c r="DP109" i="3"/>
  <c r="DO109" i="3"/>
  <c r="DN109" i="3"/>
  <c r="DM109" i="3"/>
  <c r="DL109" i="3"/>
  <c r="DK109" i="3"/>
  <c r="DJ109" i="3"/>
  <c r="DI109" i="3"/>
  <c r="DH109" i="3"/>
  <c r="DG109" i="3"/>
  <c r="DF109" i="3"/>
  <c r="DE109" i="3"/>
  <c r="DD109" i="3"/>
  <c r="DC109" i="3"/>
  <c r="DB109" i="3"/>
  <c r="DA109" i="3"/>
  <c r="CZ109" i="3"/>
  <c r="CY109" i="3"/>
  <c r="CX109" i="3"/>
  <c r="CW109" i="3"/>
  <c r="CV109" i="3"/>
  <c r="CU109" i="3"/>
  <c r="CT109" i="3"/>
  <c r="CS109" i="3"/>
  <c r="CR109" i="3"/>
  <c r="CQ109" i="3"/>
  <c r="CP109" i="3"/>
  <c r="CO109" i="3"/>
  <c r="CN109" i="3"/>
  <c r="CM109" i="3"/>
  <c r="CL109" i="3"/>
  <c r="CK109" i="3"/>
  <c r="CJ109" i="3"/>
  <c r="CI109" i="3"/>
  <c r="CH109" i="3"/>
  <c r="CG109" i="3"/>
  <c r="CF109" i="3"/>
  <c r="CE109" i="3"/>
  <c r="CD109" i="3"/>
  <c r="CC109" i="3"/>
  <c r="CB109" i="3"/>
  <c r="CA109" i="3"/>
  <c r="BZ109" i="3"/>
  <c r="BY109" i="3"/>
  <c r="BX109" i="3"/>
  <c r="BW109" i="3"/>
  <c r="BV109" i="3"/>
  <c r="BU109"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T109" i="3"/>
  <c r="S109" i="3"/>
  <c r="R109" i="3"/>
  <c r="M108" i="3" s="1"/>
  <c r="N108" i="3" s="1"/>
  <c r="L108" i="3" s="1"/>
  <c r="KS108" i="3"/>
  <c r="KR108" i="3"/>
  <c r="KQ108" i="3"/>
  <c r="KP108" i="3"/>
  <c r="KO108" i="3"/>
  <c r="KN108" i="3"/>
  <c r="KM108" i="3"/>
  <c r="KL108" i="3"/>
  <c r="KK108" i="3"/>
  <c r="KJ108" i="3"/>
  <c r="KI108" i="3"/>
  <c r="KH108" i="3"/>
  <c r="KG108" i="3"/>
  <c r="KF108" i="3"/>
  <c r="KE108" i="3"/>
  <c r="KD108" i="3"/>
  <c r="KC108" i="3"/>
  <c r="KB108" i="3"/>
  <c r="KA108" i="3"/>
  <c r="JZ108" i="3"/>
  <c r="JY108" i="3"/>
  <c r="JX108" i="3"/>
  <c r="JW108" i="3"/>
  <c r="JV108" i="3"/>
  <c r="JU108" i="3"/>
  <c r="JT108" i="3"/>
  <c r="JS108" i="3"/>
  <c r="JR108" i="3"/>
  <c r="JQ108" i="3"/>
  <c r="JP108" i="3"/>
  <c r="JO108" i="3"/>
  <c r="JN108" i="3"/>
  <c r="JM108" i="3"/>
  <c r="JL108" i="3"/>
  <c r="JK108" i="3"/>
  <c r="JJ108" i="3"/>
  <c r="JI108" i="3"/>
  <c r="JH108" i="3"/>
  <c r="JG108" i="3"/>
  <c r="JF108" i="3"/>
  <c r="JE108" i="3"/>
  <c r="JD108" i="3"/>
  <c r="JC108" i="3"/>
  <c r="JB108" i="3"/>
  <c r="JA108" i="3"/>
  <c r="IZ108" i="3"/>
  <c r="IY108" i="3"/>
  <c r="IX108" i="3"/>
  <c r="IW108" i="3"/>
  <c r="IV108" i="3"/>
  <c r="IU108" i="3"/>
  <c r="IT108" i="3"/>
  <c r="IS108" i="3"/>
  <c r="IR108" i="3"/>
  <c r="IQ108" i="3"/>
  <c r="IP108" i="3"/>
  <c r="IO108" i="3"/>
  <c r="IN108" i="3"/>
  <c r="IM108" i="3"/>
  <c r="IL108" i="3"/>
  <c r="IK108" i="3"/>
  <c r="IJ108" i="3"/>
  <c r="II108" i="3"/>
  <c r="IH108" i="3"/>
  <c r="IG108" i="3"/>
  <c r="IF108" i="3"/>
  <c r="IE108" i="3"/>
  <c r="ID108" i="3"/>
  <c r="IC108" i="3"/>
  <c r="IB108" i="3"/>
  <c r="IA108" i="3"/>
  <c r="HZ108" i="3"/>
  <c r="HY108" i="3"/>
  <c r="HX108" i="3"/>
  <c r="HW108" i="3"/>
  <c r="HV108" i="3"/>
  <c r="HU108" i="3"/>
  <c r="HT108" i="3"/>
  <c r="HS108" i="3"/>
  <c r="HR108" i="3"/>
  <c r="HQ108" i="3"/>
  <c r="HP108" i="3"/>
  <c r="HO108" i="3"/>
  <c r="HN108" i="3"/>
  <c r="HM108" i="3"/>
  <c r="HL108" i="3"/>
  <c r="HK108" i="3"/>
  <c r="HJ108" i="3"/>
  <c r="HI108" i="3"/>
  <c r="HH108" i="3"/>
  <c r="HG108" i="3"/>
  <c r="HF108" i="3"/>
  <c r="HE108" i="3"/>
  <c r="HD108" i="3"/>
  <c r="HC108" i="3"/>
  <c r="HB108" i="3"/>
  <c r="HA108" i="3"/>
  <c r="GZ108" i="3"/>
  <c r="GY108" i="3"/>
  <c r="GX108" i="3"/>
  <c r="GW108" i="3"/>
  <c r="GV108" i="3"/>
  <c r="GU108" i="3"/>
  <c r="GT108" i="3"/>
  <c r="GS108" i="3"/>
  <c r="GR108" i="3"/>
  <c r="GQ108" i="3"/>
  <c r="GP108" i="3"/>
  <c r="GO108" i="3"/>
  <c r="GN108" i="3"/>
  <c r="GM108" i="3"/>
  <c r="GL108" i="3"/>
  <c r="GK108" i="3"/>
  <c r="GJ108" i="3"/>
  <c r="GI108" i="3"/>
  <c r="GH108" i="3"/>
  <c r="GG108" i="3"/>
  <c r="GF108" i="3"/>
  <c r="GE108" i="3"/>
  <c r="GD108" i="3"/>
  <c r="GC108" i="3"/>
  <c r="GB108" i="3"/>
  <c r="GA108" i="3"/>
  <c r="FZ108" i="3"/>
  <c r="FY108" i="3"/>
  <c r="FX108" i="3"/>
  <c r="FW108" i="3"/>
  <c r="FV108" i="3"/>
  <c r="FU108" i="3"/>
  <c r="FT108" i="3"/>
  <c r="FS108" i="3"/>
  <c r="FR108" i="3"/>
  <c r="FQ108" i="3"/>
  <c r="FP108" i="3"/>
  <c r="FO108" i="3"/>
  <c r="FN108" i="3"/>
  <c r="FM108" i="3"/>
  <c r="FL108" i="3"/>
  <c r="FK108" i="3"/>
  <c r="FJ108" i="3"/>
  <c r="FI108" i="3"/>
  <c r="FH108" i="3"/>
  <c r="FG108" i="3"/>
  <c r="FF108" i="3"/>
  <c r="FE108" i="3"/>
  <c r="FD108" i="3"/>
  <c r="FC108" i="3"/>
  <c r="FB108" i="3"/>
  <c r="FA108" i="3"/>
  <c r="EZ108" i="3"/>
  <c r="EY108" i="3"/>
  <c r="EX108" i="3"/>
  <c r="EW108" i="3"/>
  <c r="EV108" i="3"/>
  <c r="EU108" i="3"/>
  <c r="ET108" i="3"/>
  <c r="ES108" i="3"/>
  <c r="ER108" i="3"/>
  <c r="EQ108" i="3"/>
  <c r="EP108" i="3"/>
  <c r="EO108" i="3"/>
  <c r="EN108" i="3"/>
  <c r="EM108" i="3"/>
  <c r="EL108" i="3"/>
  <c r="EK108" i="3"/>
  <c r="EJ108" i="3"/>
  <c r="EI108" i="3"/>
  <c r="EH108" i="3"/>
  <c r="EG108" i="3"/>
  <c r="EF108" i="3"/>
  <c r="EE108" i="3"/>
  <c r="ED108" i="3"/>
  <c r="EC108" i="3"/>
  <c r="EB108" i="3"/>
  <c r="EA108" i="3"/>
  <c r="DZ108" i="3"/>
  <c r="DY108" i="3"/>
  <c r="DX108" i="3"/>
  <c r="DW108" i="3"/>
  <c r="DV108" i="3"/>
  <c r="DU108" i="3"/>
  <c r="DT108" i="3"/>
  <c r="DS108" i="3"/>
  <c r="DR108" i="3"/>
  <c r="DQ108" i="3"/>
  <c r="DP108" i="3"/>
  <c r="DO108" i="3"/>
  <c r="DN108" i="3"/>
  <c r="DM108" i="3"/>
  <c r="DL108" i="3"/>
  <c r="DK108" i="3"/>
  <c r="DJ108" i="3"/>
  <c r="DI108" i="3"/>
  <c r="DH108" i="3"/>
  <c r="DG108" i="3"/>
  <c r="DF108" i="3"/>
  <c r="DE108" i="3"/>
  <c r="DD108" i="3"/>
  <c r="DC108" i="3"/>
  <c r="DB108" i="3"/>
  <c r="DA108" i="3"/>
  <c r="CZ108" i="3"/>
  <c r="CY108" i="3"/>
  <c r="CX108" i="3"/>
  <c r="CW108" i="3"/>
  <c r="CV108" i="3"/>
  <c r="CU108" i="3"/>
  <c r="CT108" i="3"/>
  <c r="CS108" i="3"/>
  <c r="CR108" i="3"/>
  <c r="CQ108" i="3"/>
  <c r="CP108" i="3"/>
  <c r="CO108" i="3"/>
  <c r="CN108" i="3"/>
  <c r="CM108" i="3"/>
  <c r="CL108" i="3"/>
  <c r="CK108" i="3"/>
  <c r="CJ108" i="3"/>
  <c r="CI108" i="3"/>
  <c r="CH108" i="3"/>
  <c r="CG108" i="3"/>
  <c r="CF108" i="3"/>
  <c r="CE108" i="3"/>
  <c r="CD108" i="3"/>
  <c r="CC108" i="3"/>
  <c r="CB108" i="3"/>
  <c r="CA108" i="3"/>
  <c r="BZ108" i="3"/>
  <c r="BY108" i="3"/>
  <c r="BX108" i="3"/>
  <c r="BW108" i="3"/>
  <c r="BV108" i="3"/>
  <c r="BU108"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R108" i="3"/>
  <c r="M105" i="3" s="1"/>
  <c r="N105" i="3" s="1"/>
  <c r="L105" i="3" s="1"/>
  <c r="KS107" i="3"/>
  <c r="KR107" i="3"/>
  <c r="KQ107" i="3"/>
  <c r="KP107" i="3"/>
  <c r="KO107" i="3"/>
  <c r="KN107" i="3"/>
  <c r="KM107" i="3"/>
  <c r="KL107" i="3"/>
  <c r="KK107" i="3"/>
  <c r="KJ107" i="3"/>
  <c r="KI107" i="3"/>
  <c r="KH107" i="3"/>
  <c r="KG107" i="3"/>
  <c r="KF107" i="3"/>
  <c r="KE107" i="3"/>
  <c r="KD107" i="3"/>
  <c r="KC107" i="3"/>
  <c r="KB107" i="3"/>
  <c r="KA107" i="3"/>
  <c r="JZ107" i="3"/>
  <c r="JY107" i="3"/>
  <c r="JX107" i="3"/>
  <c r="JW107" i="3"/>
  <c r="JV107" i="3"/>
  <c r="JU107" i="3"/>
  <c r="JT107" i="3"/>
  <c r="JS107" i="3"/>
  <c r="JR107" i="3"/>
  <c r="JQ107" i="3"/>
  <c r="JP107" i="3"/>
  <c r="JO107" i="3"/>
  <c r="JN107" i="3"/>
  <c r="JM107" i="3"/>
  <c r="JL107" i="3"/>
  <c r="JK107" i="3"/>
  <c r="JJ107" i="3"/>
  <c r="JI107" i="3"/>
  <c r="JH107" i="3"/>
  <c r="JG107" i="3"/>
  <c r="JF107" i="3"/>
  <c r="JE107" i="3"/>
  <c r="JD107" i="3"/>
  <c r="JC107" i="3"/>
  <c r="JB107" i="3"/>
  <c r="JA107" i="3"/>
  <c r="IZ107" i="3"/>
  <c r="IY107" i="3"/>
  <c r="IX107" i="3"/>
  <c r="IW107" i="3"/>
  <c r="IV107" i="3"/>
  <c r="IU107" i="3"/>
  <c r="IT107" i="3"/>
  <c r="IS107" i="3"/>
  <c r="IR107" i="3"/>
  <c r="IQ107" i="3"/>
  <c r="IP107" i="3"/>
  <c r="IO107" i="3"/>
  <c r="IN107" i="3"/>
  <c r="IM107" i="3"/>
  <c r="IL107" i="3"/>
  <c r="IK107" i="3"/>
  <c r="IJ107" i="3"/>
  <c r="II107" i="3"/>
  <c r="IH107" i="3"/>
  <c r="IG107" i="3"/>
  <c r="IF107" i="3"/>
  <c r="IE107" i="3"/>
  <c r="ID107" i="3"/>
  <c r="IC107" i="3"/>
  <c r="IB107" i="3"/>
  <c r="IA107" i="3"/>
  <c r="HZ107" i="3"/>
  <c r="HY107" i="3"/>
  <c r="HX107" i="3"/>
  <c r="HW107" i="3"/>
  <c r="HV107" i="3"/>
  <c r="HU107" i="3"/>
  <c r="HT107" i="3"/>
  <c r="HS107" i="3"/>
  <c r="HR107" i="3"/>
  <c r="HQ107" i="3"/>
  <c r="HP107" i="3"/>
  <c r="HO107" i="3"/>
  <c r="HN107" i="3"/>
  <c r="HM107" i="3"/>
  <c r="HL107" i="3"/>
  <c r="HK107" i="3"/>
  <c r="HJ107" i="3"/>
  <c r="HI107" i="3"/>
  <c r="HH107" i="3"/>
  <c r="HG107" i="3"/>
  <c r="HF107" i="3"/>
  <c r="HE107" i="3"/>
  <c r="HD107" i="3"/>
  <c r="HC107" i="3"/>
  <c r="HB107" i="3"/>
  <c r="HA107" i="3"/>
  <c r="GZ107" i="3"/>
  <c r="GY107" i="3"/>
  <c r="GX107" i="3"/>
  <c r="GW107" i="3"/>
  <c r="GV107" i="3"/>
  <c r="GU107" i="3"/>
  <c r="GT107" i="3"/>
  <c r="GS107" i="3"/>
  <c r="GR107" i="3"/>
  <c r="GQ107" i="3"/>
  <c r="GP107" i="3"/>
  <c r="GO107" i="3"/>
  <c r="GN107" i="3"/>
  <c r="GM107" i="3"/>
  <c r="GL107" i="3"/>
  <c r="GK107" i="3"/>
  <c r="GJ107" i="3"/>
  <c r="GI107" i="3"/>
  <c r="GH107" i="3"/>
  <c r="GG107" i="3"/>
  <c r="GF107" i="3"/>
  <c r="GE107" i="3"/>
  <c r="GD107" i="3"/>
  <c r="GC107" i="3"/>
  <c r="GB107" i="3"/>
  <c r="GA107" i="3"/>
  <c r="FZ107" i="3"/>
  <c r="FY107" i="3"/>
  <c r="FX107" i="3"/>
  <c r="FW107" i="3"/>
  <c r="FV107" i="3"/>
  <c r="FU107" i="3"/>
  <c r="FT107" i="3"/>
  <c r="FS107" i="3"/>
  <c r="FR107" i="3"/>
  <c r="FQ107" i="3"/>
  <c r="FP107" i="3"/>
  <c r="FO107" i="3"/>
  <c r="FN107" i="3"/>
  <c r="FM107" i="3"/>
  <c r="FL107" i="3"/>
  <c r="FK107" i="3"/>
  <c r="FJ107" i="3"/>
  <c r="FI107" i="3"/>
  <c r="FH107" i="3"/>
  <c r="FG107" i="3"/>
  <c r="FF107" i="3"/>
  <c r="FE107" i="3"/>
  <c r="FD107" i="3"/>
  <c r="FC107" i="3"/>
  <c r="FB107" i="3"/>
  <c r="FA107" i="3"/>
  <c r="EZ107" i="3"/>
  <c r="EY107" i="3"/>
  <c r="EX107" i="3"/>
  <c r="EW107" i="3"/>
  <c r="EV107" i="3"/>
  <c r="EU107" i="3"/>
  <c r="ET107" i="3"/>
  <c r="ES107" i="3"/>
  <c r="ER107" i="3"/>
  <c r="EQ107" i="3"/>
  <c r="EP107" i="3"/>
  <c r="EO107" i="3"/>
  <c r="EN107" i="3"/>
  <c r="EM107" i="3"/>
  <c r="EL107" i="3"/>
  <c r="EK107" i="3"/>
  <c r="EJ107" i="3"/>
  <c r="EI107" i="3"/>
  <c r="EH107" i="3"/>
  <c r="EG107" i="3"/>
  <c r="EF107" i="3"/>
  <c r="EE107" i="3"/>
  <c r="ED107" i="3"/>
  <c r="EC107" i="3"/>
  <c r="EB107" i="3"/>
  <c r="EA107" i="3"/>
  <c r="DZ107" i="3"/>
  <c r="DY107" i="3"/>
  <c r="DX107" i="3"/>
  <c r="DW107" i="3"/>
  <c r="DV107" i="3"/>
  <c r="DU107" i="3"/>
  <c r="DT107" i="3"/>
  <c r="DS107" i="3"/>
  <c r="DR107" i="3"/>
  <c r="DQ107" i="3"/>
  <c r="DP107" i="3"/>
  <c r="DO107" i="3"/>
  <c r="DN107" i="3"/>
  <c r="DM107" i="3"/>
  <c r="DL107" i="3"/>
  <c r="DK107" i="3"/>
  <c r="DJ107" i="3"/>
  <c r="DI107" i="3"/>
  <c r="DH107" i="3"/>
  <c r="DG107" i="3"/>
  <c r="DF107" i="3"/>
  <c r="DE107" i="3"/>
  <c r="DD107" i="3"/>
  <c r="DC107" i="3"/>
  <c r="DB107" i="3"/>
  <c r="DA107" i="3"/>
  <c r="CZ107" i="3"/>
  <c r="CY107" i="3"/>
  <c r="CX107" i="3"/>
  <c r="CW107" i="3"/>
  <c r="CV107" i="3"/>
  <c r="CU107" i="3"/>
  <c r="CT107" i="3"/>
  <c r="CS107" i="3"/>
  <c r="CR107" i="3"/>
  <c r="CQ107" i="3"/>
  <c r="CP107" i="3"/>
  <c r="CO107" i="3"/>
  <c r="CN107" i="3"/>
  <c r="CM107" i="3"/>
  <c r="CL107" i="3"/>
  <c r="CK107" i="3"/>
  <c r="CJ107" i="3"/>
  <c r="CI107" i="3"/>
  <c r="CH107" i="3"/>
  <c r="CG107" i="3"/>
  <c r="CF107" i="3"/>
  <c r="CE107" i="3"/>
  <c r="CD107" i="3"/>
  <c r="CC107" i="3"/>
  <c r="CB107" i="3"/>
  <c r="CA107" i="3"/>
  <c r="BZ107" i="3"/>
  <c r="BY107" i="3"/>
  <c r="BX107" i="3"/>
  <c r="BW107" i="3"/>
  <c r="BV107" i="3"/>
  <c r="BU107"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R107" i="3"/>
  <c r="M102" i="3" s="1"/>
  <c r="N102" i="3" s="1"/>
  <c r="L102" i="3" s="1"/>
  <c r="KS106" i="3"/>
  <c r="KR106" i="3"/>
  <c r="KQ106" i="3"/>
  <c r="KP106" i="3"/>
  <c r="KO106" i="3"/>
  <c r="KN106" i="3"/>
  <c r="KM106" i="3"/>
  <c r="KL106" i="3"/>
  <c r="KK106" i="3"/>
  <c r="KJ106" i="3"/>
  <c r="KI106" i="3"/>
  <c r="KH106" i="3"/>
  <c r="KG106" i="3"/>
  <c r="KF106" i="3"/>
  <c r="KE106" i="3"/>
  <c r="KD106" i="3"/>
  <c r="KC106" i="3"/>
  <c r="KB106" i="3"/>
  <c r="KA106" i="3"/>
  <c r="JZ106" i="3"/>
  <c r="JY106" i="3"/>
  <c r="JX106" i="3"/>
  <c r="JW106" i="3"/>
  <c r="JV106" i="3"/>
  <c r="JU106" i="3"/>
  <c r="JT106" i="3"/>
  <c r="JS106" i="3"/>
  <c r="JR106" i="3"/>
  <c r="JQ106" i="3"/>
  <c r="JP106" i="3"/>
  <c r="JO106" i="3"/>
  <c r="JN106" i="3"/>
  <c r="JM106" i="3"/>
  <c r="JL106" i="3"/>
  <c r="JK106" i="3"/>
  <c r="JJ106" i="3"/>
  <c r="JI106" i="3"/>
  <c r="JH106" i="3"/>
  <c r="JG106" i="3"/>
  <c r="JF106" i="3"/>
  <c r="JE106" i="3"/>
  <c r="JD106" i="3"/>
  <c r="JC106" i="3"/>
  <c r="JB106" i="3"/>
  <c r="JA106" i="3"/>
  <c r="IZ106" i="3"/>
  <c r="IY106" i="3"/>
  <c r="IX106" i="3"/>
  <c r="IW106" i="3"/>
  <c r="IV106" i="3"/>
  <c r="IU106" i="3"/>
  <c r="IT106" i="3"/>
  <c r="IS106" i="3"/>
  <c r="IR106" i="3"/>
  <c r="IQ106" i="3"/>
  <c r="IP106" i="3"/>
  <c r="IO106" i="3"/>
  <c r="IN106" i="3"/>
  <c r="IM106" i="3"/>
  <c r="IL106" i="3"/>
  <c r="IK106" i="3"/>
  <c r="IJ106" i="3"/>
  <c r="II106" i="3"/>
  <c r="IH106" i="3"/>
  <c r="IG106" i="3"/>
  <c r="IF106" i="3"/>
  <c r="IE106" i="3"/>
  <c r="ID106" i="3"/>
  <c r="IC106" i="3"/>
  <c r="IB106" i="3"/>
  <c r="IA106" i="3"/>
  <c r="HZ106" i="3"/>
  <c r="HY106" i="3"/>
  <c r="HX106" i="3"/>
  <c r="HW106" i="3"/>
  <c r="HV106" i="3"/>
  <c r="HU106" i="3"/>
  <c r="HT106" i="3"/>
  <c r="HS106" i="3"/>
  <c r="HR106" i="3"/>
  <c r="HQ106" i="3"/>
  <c r="HP106" i="3"/>
  <c r="HO106" i="3"/>
  <c r="HN106" i="3"/>
  <c r="HM106" i="3"/>
  <c r="HL106" i="3"/>
  <c r="HK106" i="3"/>
  <c r="HJ106" i="3"/>
  <c r="HI106" i="3"/>
  <c r="HH106" i="3"/>
  <c r="HG106" i="3"/>
  <c r="HF106" i="3"/>
  <c r="HE106" i="3"/>
  <c r="HD106" i="3"/>
  <c r="HC106" i="3"/>
  <c r="HB106" i="3"/>
  <c r="HA106" i="3"/>
  <c r="GZ106" i="3"/>
  <c r="GY106" i="3"/>
  <c r="GX106" i="3"/>
  <c r="GW106" i="3"/>
  <c r="GV106" i="3"/>
  <c r="GU106" i="3"/>
  <c r="GT106" i="3"/>
  <c r="GS106" i="3"/>
  <c r="GR106" i="3"/>
  <c r="GQ106" i="3"/>
  <c r="GP106" i="3"/>
  <c r="GO106" i="3"/>
  <c r="GN106" i="3"/>
  <c r="GM106" i="3"/>
  <c r="GL106" i="3"/>
  <c r="GK106" i="3"/>
  <c r="GJ106" i="3"/>
  <c r="GI106" i="3"/>
  <c r="GH106" i="3"/>
  <c r="GG106" i="3"/>
  <c r="GF106" i="3"/>
  <c r="GE106" i="3"/>
  <c r="GD106" i="3"/>
  <c r="GC106" i="3"/>
  <c r="GB106" i="3"/>
  <c r="GA106" i="3"/>
  <c r="FZ106" i="3"/>
  <c r="FY106" i="3"/>
  <c r="FX106" i="3"/>
  <c r="FW106" i="3"/>
  <c r="FV106" i="3"/>
  <c r="FU106" i="3"/>
  <c r="FT106" i="3"/>
  <c r="FS106" i="3"/>
  <c r="FR106" i="3"/>
  <c r="FQ106" i="3"/>
  <c r="FP106" i="3"/>
  <c r="FO106" i="3"/>
  <c r="FN106" i="3"/>
  <c r="FM106" i="3"/>
  <c r="FL106" i="3"/>
  <c r="FK106" i="3"/>
  <c r="FJ106" i="3"/>
  <c r="FI106" i="3"/>
  <c r="FH106" i="3"/>
  <c r="FG106" i="3"/>
  <c r="FF106" i="3"/>
  <c r="FE106" i="3"/>
  <c r="FD106" i="3"/>
  <c r="FC106" i="3"/>
  <c r="FB106" i="3"/>
  <c r="FA106" i="3"/>
  <c r="EZ106" i="3"/>
  <c r="EY106" i="3"/>
  <c r="EX106" i="3"/>
  <c r="EW106" i="3"/>
  <c r="EV106" i="3"/>
  <c r="EU106" i="3"/>
  <c r="ET106" i="3"/>
  <c r="ES106" i="3"/>
  <c r="ER106" i="3"/>
  <c r="EQ106" i="3"/>
  <c r="EP106" i="3"/>
  <c r="EO106" i="3"/>
  <c r="EN106" i="3"/>
  <c r="EM106" i="3"/>
  <c r="EL106" i="3"/>
  <c r="EK106" i="3"/>
  <c r="EJ106" i="3"/>
  <c r="EI106" i="3"/>
  <c r="EH106" i="3"/>
  <c r="EG106" i="3"/>
  <c r="EF106" i="3"/>
  <c r="EE106" i="3"/>
  <c r="ED106" i="3"/>
  <c r="EC106" i="3"/>
  <c r="EB106" i="3"/>
  <c r="EA106" i="3"/>
  <c r="DZ106" i="3"/>
  <c r="DY106" i="3"/>
  <c r="DX106" i="3"/>
  <c r="DW106" i="3"/>
  <c r="DV106" i="3"/>
  <c r="DU106" i="3"/>
  <c r="DT106" i="3"/>
  <c r="DS106" i="3"/>
  <c r="DR106" i="3"/>
  <c r="DQ106" i="3"/>
  <c r="DP106" i="3"/>
  <c r="DO106" i="3"/>
  <c r="DN106" i="3"/>
  <c r="DM106" i="3"/>
  <c r="DL106" i="3"/>
  <c r="DK106" i="3"/>
  <c r="DJ106" i="3"/>
  <c r="DI106" i="3"/>
  <c r="DH106" i="3"/>
  <c r="DG106" i="3"/>
  <c r="DF106" i="3"/>
  <c r="DE106" i="3"/>
  <c r="DD106" i="3"/>
  <c r="DC106" i="3"/>
  <c r="DB106" i="3"/>
  <c r="DA106" i="3"/>
  <c r="CZ106" i="3"/>
  <c r="CY106" i="3"/>
  <c r="CX106" i="3"/>
  <c r="CW106" i="3"/>
  <c r="CV106" i="3"/>
  <c r="CU106" i="3"/>
  <c r="CT106" i="3"/>
  <c r="CS106" i="3"/>
  <c r="CR106" i="3"/>
  <c r="CQ106" i="3"/>
  <c r="CP106" i="3"/>
  <c r="CO106" i="3"/>
  <c r="CN106" i="3"/>
  <c r="CM106" i="3"/>
  <c r="CL106" i="3"/>
  <c r="CK106" i="3"/>
  <c r="CJ106" i="3"/>
  <c r="CI106" i="3"/>
  <c r="CH106" i="3"/>
  <c r="CG106" i="3"/>
  <c r="CF106" i="3"/>
  <c r="CE106" i="3"/>
  <c r="CD106" i="3"/>
  <c r="CC106" i="3"/>
  <c r="CB106" i="3"/>
  <c r="CA106" i="3"/>
  <c r="BZ106" i="3"/>
  <c r="BY106" i="3"/>
  <c r="BX106" i="3"/>
  <c r="BW106" i="3"/>
  <c r="BV106" i="3"/>
  <c r="BU106"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T106" i="3"/>
  <c r="S106" i="3"/>
  <c r="R106" i="3"/>
  <c r="M99" i="3" s="1"/>
  <c r="N99" i="3" s="1"/>
  <c r="L99" i="3" s="1"/>
  <c r="M96" i="3"/>
  <c r="N96" i="3" s="1"/>
  <c r="L96" i="3"/>
  <c r="R17" i="1" s="1"/>
  <c r="N93" i="3"/>
  <c r="M93" i="3"/>
  <c r="L93" i="3"/>
  <c r="KS88" i="3"/>
  <c r="KR88" i="3"/>
  <c r="KQ88" i="3"/>
  <c r="KP88" i="3"/>
  <c r="KO88" i="3"/>
  <c r="KN88" i="3"/>
  <c r="KM88" i="3"/>
  <c r="KL88" i="3"/>
  <c r="KK88" i="3"/>
  <c r="KJ88" i="3"/>
  <c r="KI88" i="3"/>
  <c r="KH88" i="3"/>
  <c r="KG88" i="3"/>
  <c r="KF88" i="3"/>
  <c r="KE88" i="3"/>
  <c r="KD88" i="3"/>
  <c r="KC88" i="3"/>
  <c r="KB88" i="3"/>
  <c r="KA88" i="3"/>
  <c r="JZ88" i="3"/>
  <c r="JY88" i="3"/>
  <c r="JX88" i="3"/>
  <c r="JW88" i="3"/>
  <c r="JV88" i="3"/>
  <c r="JU88" i="3"/>
  <c r="JT88" i="3"/>
  <c r="JS88" i="3"/>
  <c r="JR88" i="3"/>
  <c r="JQ88" i="3"/>
  <c r="JP88" i="3"/>
  <c r="JO88" i="3"/>
  <c r="JN88" i="3"/>
  <c r="JM88" i="3"/>
  <c r="JL88" i="3"/>
  <c r="JK88" i="3"/>
  <c r="JJ88" i="3"/>
  <c r="JI88" i="3"/>
  <c r="JH88" i="3"/>
  <c r="JG88" i="3"/>
  <c r="JF88" i="3"/>
  <c r="JE88" i="3"/>
  <c r="JD88" i="3"/>
  <c r="JC88" i="3"/>
  <c r="JB88" i="3"/>
  <c r="JA88" i="3"/>
  <c r="IZ88" i="3"/>
  <c r="IY88" i="3"/>
  <c r="IX88" i="3"/>
  <c r="IW88" i="3"/>
  <c r="IV88" i="3"/>
  <c r="IU88" i="3"/>
  <c r="IT88" i="3"/>
  <c r="IS88" i="3"/>
  <c r="IR88" i="3"/>
  <c r="IQ88" i="3"/>
  <c r="IP88" i="3"/>
  <c r="IO88" i="3"/>
  <c r="IN88" i="3"/>
  <c r="IM88" i="3"/>
  <c r="IL88" i="3"/>
  <c r="IK88" i="3"/>
  <c r="IJ88" i="3"/>
  <c r="II88" i="3"/>
  <c r="IH88" i="3"/>
  <c r="IG88" i="3"/>
  <c r="IF88" i="3"/>
  <c r="IE88" i="3"/>
  <c r="ID88" i="3"/>
  <c r="IC88" i="3"/>
  <c r="IB88" i="3"/>
  <c r="IA88" i="3"/>
  <c r="HZ88" i="3"/>
  <c r="HY88" i="3"/>
  <c r="HX88" i="3"/>
  <c r="HW88" i="3"/>
  <c r="HV88" i="3"/>
  <c r="HU88" i="3"/>
  <c r="HT88" i="3"/>
  <c r="HS88" i="3"/>
  <c r="HR88" i="3"/>
  <c r="HQ88" i="3"/>
  <c r="HP88" i="3"/>
  <c r="HO88" i="3"/>
  <c r="HN88" i="3"/>
  <c r="HM88" i="3"/>
  <c r="HL88" i="3"/>
  <c r="HK88" i="3"/>
  <c r="HJ88" i="3"/>
  <c r="HI88" i="3"/>
  <c r="HH88" i="3"/>
  <c r="HG88" i="3"/>
  <c r="HF88" i="3"/>
  <c r="HE88" i="3"/>
  <c r="HD88" i="3"/>
  <c r="HC88" i="3"/>
  <c r="HB88" i="3"/>
  <c r="HA88" i="3"/>
  <c r="GZ88" i="3"/>
  <c r="GY88" i="3"/>
  <c r="GX88" i="3"/>
  <c r="GW88" i="3"/>
  <c r="GV88" i="3"/>
  <c r="GU88" i="3"/>
  <c r="GT88" i="3"/>
  <c r="GS88" i="3"/>
  <c r="GR88" i="3"/>
  <c r="GQ88" i="3"/>
  <c r="GP88" i="3"/>
  <c r="GO88" i="3"/>
  <c r="GN88" i="3"/>
  <c r="GM88" i="3"/>
  <c r="GL88" i="3"/>
  <c r="GK88" i="3"/>
  <c r="GJ88" i="3"/>
  <c r="GI88" i="3"/>
  <c r="GH88" i="3"/>
  <c r="GG88" i="3"/>
  <c r="GF88" i="3"/>
  <c r="GE88" i="3"/>
  <c r="GD88" i="3"/>
  <c r="GC88" i="3"/>
  <c r="GB88" i="3"/>
  <c r="GA88" i="3"/>
  <c r="FZ88" i="3"/>
  <c r="FY88" i="3"/>
  <c r="FX88" i="3"/>
  <c r="FW88" i="3"/>
  <c r="FV88" i="3"/>
  <c r="FU88" i="3"/>
  <c r="FT88" i="3"/>
  <c r="FS88" i="3"/>
  <c r="FR88" i="3"/>
  <c r="FQ88" i="3"/>
  <c r="FP88" i="3"/>
  <c r="FO88" i="3"/>
  <c r="FN88" i="3"/>
  <c r="FM88" i="3"/>
  <c r="FL88" i="3"/>
  <c r="FK88" i="3"/>
  <c r="FJ88" i="3"/>
  <c r="FI88" i="3"/>
  <c r="FH88" i="3"/>
  <c r="FG88" i="3"/>
  <c r="FF88" i="3"/>
  <c r="FE88" i="3"/>
  <c r="FD88" i="3"/>
  <c r="FC88" i="3"/>
  <c r="FB88" i="3"/>
  <c r="FA88" i="3"/>
  <c r="EZ88" i="3"/>
  <c r="EY88" i="3"/>
  <c r="EX88" i="3"/>
  <c r="EW88" i="3"/>
  <c r="EV88" i="3"/>
  <c r="EU88" i="3"/>
  <c r="ET88" i="3"/>
  <c r="ES88" i="3"/>
  <c r="ER88" i="3"/>
  <c r="EQ88" i="3"/>
  <c r="EP88" i="3"/>
  <c r="EO88" i="3"/>
  <c r="EN88" i="3"/>
  <c r="EM88" i="3"/>
  <c r="EL88" i="3"/>
  <c r="EK88" i="3"/>
  <c r="EJ88" i="3"/>
  <c r="EI88" i="3"/>
  <c r="EH88" i="3"/>
  <c r="EG88" i="3"/>
  <c r="EF88" i="3"/>
  <c r="EE88" i="3"/>
  <c r="ED88" i="3"/>
  <c r="EC88" i="3"/>
  <c r="EB88" i="3"/>
  <c r="EA88" i="3"/>
  <c r="DZ88" i="3"/>
  <c r="DY88" i="3"/>
  <c r="DX88" i="3"/>
  <c r="DW88" i="3"/>
  <c r="DV88" i="3"/>
  <c r="DU88" i="3"/>
  <c r="DT88" i="3"/>
  <c r="DS88" i="3"/>
  <c r="DR88" i="3"/>
  <c r="DQ88" i="3"/>
  <c r="DP88" i="3"/>
  <c r="DO88" i="3"/>
  <c r="DN88" i="3"/>
  <c r="DM88" i="3"/>
  <c r="DL88" i="3"/>
  <c r="DK88" i="3"/>
  <c r="DJ88" i="3"/>
  <c r="DI88" i="3"/>
  <c r="DH88" i="3"/>
  <c r="DG88" i="3"/>
  <c r="DF88" i="3"/>
  <c r="DE88" i="3"/>
  <c r="DD88" i="3"/>
  <c r="DC88" i="3"/>
  <c r="DB88" i="3"/>
  <c r="DA88" i="3"/>
  <c r="CZ88" i="3"/>
  <c r="CY88" i="3"/>
  <c r="CX88" i="3"/>
  <c r="CW88" i="3"/>
  <c r="CV88" i="3"/>
  <c r="CU88" i="3"/>
  <c r="CT88" i="3"/>
  <c r="CS88" i="3"/>
  <c r="CR88" i="3"/>
  <c r="CQ88" i="3"/>
  <c r="CP88" i="3"/>
  <c r="CO88" i="3"/>
  <c r="CN88" i="3"/>
  <c r="CM88" i="3"/>
  <c r="CL88" i="3"/>
  <c r="CK88" i="3"/>
  <c r="CJ88" i="3"/>
  <c r="CI88" i="3"/>
  <c r="CH88" i="3"/>
  <c r="CG88" i="3"/>
  <c r="CF88" i="3"/>
  <c r="CE88" i="3"/>
  <c r="CD88" i="3"/>
  <c r="CC88" i="3"/>
  <c r="CB88" i="3"/>
  <c r="CA88" i="3"/>
  <c r="BZ88" i="3"/>
  <c r="BY88" i="3"/>
  <c r="BX88" i="3"/>
  <c r="BW88" i="3"/>
  <c r="BV88" i="3"/>
  <c r="BU88"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M87" i="3" s="1"/>
  <c r="N87" i="3" s="1"/>
  <c r="L87" i="3" s="1"/>
  <c r="S88" i="3"/>
  <c r="R88" i="3"/>
  <c r="KS87" i="3"/>
  <c r="KR87" i="3"/>
  <c r="KQ87" i="3"/>
  <c r="KP87" i="3"/>
  <c r="KO87" i="3"/>
  <c r="KN87" i="3"/>
  <c r="KM87" i="3"/>
  <c r="KL87" i="3"/>
  <c r="KK87" i="3"/>
  <c r="KJ87" i="3"/>
  <c r="KI87" i="3"/>
  <c r="KH87" i="3"/>
  <c r="KG87" i="3"/>
  <c r="KF87" i="3"/>
  <c r="KE87" i="3"/>
  <c r="KD87" i="3"/>
  <c r="KC87" i="3"/>
  <c r="KB87" i="3"/>
  <c r="KA87" i="3"/>
  <c r="JZ87" i="3"/>
  <c r="JY87" i="3"/>
  <c r="JX87" i="3"/>
  <c r="JW87" i="3"/>
  <c r="JV87" i="3"/>
  <c r="JU87" i="3"/>
  <c r="JT87" i="3"/>
  <c r="JS87" i="3"/>
  <c r="JR87" i="3"/>
  <c r="JQ87" i="3"/>
  <c r="JP87" i="3"/>
  <c r="JO87" i="3"/>
  <c r="JN87" i="3"/>
  <c r="JM87" i="3"/>
  <c r="JL87" i="3"/>
  <c r="JK87" i="3"/>
  <c r="JJ87" i="3"/>
  <c r="JI87" i="3"/>
  <c r="JH87" i="3"/>
  <c r="JG87" i="3"/>
  <c r="JF87" i="3"/>
  <c r="JE87" i="3"/>
  <c r="JD87" i="3"/>
  <c r="JC87" i="3"/>
  <c r="JB87" i="3"/>
  <c r="JA87" i="3"/>
  <c r="IZ87" i="3"/>
  <c r="IY87" i="3"/>
  <c r="IX87" i="3"/>
  <c r="IW87" i="3"/>
  <c r="IV87" i="3"/>
  <c r="IU87" i="3"/>
  <c r="IT87" i="3"/>
  <c r="IS87" i="3"/>
  <c r="IR87" i="3"/>
  <c r="IQ87" i="3"/>
  <c r="IP87" i="3"/>
  <c r="IO87" i="3"/>
  <c r="IN87" i="3"/>
  <c r="IM87" i="3"/>
  <c r="IL87" i="3"/>
  <c r="IK87" i="3"/>
  <c r="IJ87" i="3"/>
  <c r="II87" i="3"/>
  <c r="IH87" i="3"/>
  <c r="IG87" i="3"/>
  <c r="IF87" i="3"/>
  <c r="IE87" i="3"/>
  <c r="ID87" i="3"/>
  <c r="IC87" i="3"/>
  <c r="IB87" i="3"/>
  <c r="IA87" i="3"/>
  <c r="HZ87" i="3"/>
  <c r="HY87" i="3"/>
  <c r="HX87" i="3"/>
  <c r="HW87" i="3"/>
  <c r="HV87" i="3"/>
  <c r="HU87" i="3"/>
  <c r="HT87" i="3"/>
  <c r="HS87" i="3"/>
  <c r="HR87" i="3"/>
  <c r="HQ87" i="3"/>
  <c r="HP87" i="3"/>
  <c r="HO87" i="3"/>
  <c r="HN87" i="3"/>
  <c r="HM87" i="3"/>
  <c r="HL87" i="3"/>
  <c r="HK87" i="3"/>
  <c r="HJ87" i="3"/>
  <c r="HI87" i="3"/>
  <c r="HH87" i="3"/>
  <c r="HG87" i="3"/>
  <c r="HF87" i="3"/>
  <c r="HE87" i="3"/>
  <c r="HD87" i="3"/>
  <c r="HC87" i="3"/>
  <c r="HB87" i="3"/>
  <c r="HA87" i="3"/>
  <c r="GZ87" i="3"/>
  <c r="GY87" i="3"/>
  <c r="GX87" i="3"/>
  <c r="GW87" i="3"/>
  <c r="GV87" i="3"/>
  <c r="GU87" i="3"/>
  <c r="GT87" i="3"/>
  <c r="GS87" i="3"/>
  <c r="GR87" i="3"/>
  <c r="GQ87" i="3"/>
  <c r="GP87" i="3"/>
  <c r="GO87" i="3"/>
  <c r="GN87" i="3"/>
  <c r="GM87" i="3"/>
  <c r="GL87" i="3"/>
  <c r="GK87" i="3"/>
  <c r="GJ87" i="3"/>
  <c r="GI87" i="3"/>
  <c r="GH87" i="3"/>
  <c r="GG87" i="3"/>
  <c r="GF87" i="3"/>
  <c r="GE87" i="3"/>
  <c r="GD87" i="3"/>
  <c r="GC87" i="3"/>
  <c r="GB87" i="3"/>
  <c r="GA87" i="3"/>
  <c r="FZ87" i="3"/>
  <c r="FY87" i="3"/>
  <c r="FX87" i="3"/>
  <c r="FW87" i="3"/>
  <c r="FV87" i="3"/>
  <c r="FU87" i="3"/>
  <c r="FT87" i="3"/>
  <c r="FS87" i="3"/>
  <c r="FR87" i="3"/>
  <c r="FQ87" i="3"/>
  <c r="FP87" i="3"/>
  <c r="FO87" i="3"/>
  <c r="FN87" i="3"/>
  <c r="FM87" i="3"/>
  <c r="FL87" i="3"/>
  <c r="FK87" i="3"/>
  <c r="FJ87" i="3"/>
  <c r="FI87" i="3"/>
  <c r="FH87" i="3"/>
  <c r="FG87" i="3"/>
  <c r="FF87" i="3"/>
  <c r="FE87" i="3"/>
  <c r="FD87" i="3"/>
  <c r="FC87" i="3"/>
  <c r="FB87" i="3"/>
  <c r="FA87" i="3"/>
  <c r="EZ87" i="3"/>
  <c r="EY87" i="3"/>
  <c r="EX87" i="3"/>
  <c r="EW87" i="3"/>
  <c r="EV87" i="3"/>
  <c r="EU87" i="3"/>
  <c r="ET87" i="3"/>
  <c r="ES87" i="3"/>
  <c r="ER87" i="3"/>
  <c r="EQ87" i="3"/>
  <c r="EP87" i="3"/>
  <c r="EO87" i="3"/>
  <c r="EN87" i="3"/>
  <c r="EM87" i="3"/>
  <c r="EL87" i="3"/>
  <c r="EK87" i="3"/>
  <c r="EJ87" i="3"/>
  <c r="EI87" i="3"/>
  <c r="EH87" i="3"/>
  <c r="EG87" i="3"/>
  <c r="EF87" i="3"/>
  <c r="EE87" i="3"/>
  <c r="ED87" i="3"/>
  <c r="EC87" i="3"/>
  <c r="EB87" i="3"/>
  <c r="EA87" i="3"/>
  <c r="DZ87" i="3"/>
  <c r="DY87" i="3"/>
  <c r="DX87" i="3"/>
  <c r="DW87" i="3"/>
  <c r="DV87" i="3"/>
  <c r="DU87" i="3"/>
  <c r="DT87" i="3"/>
  <c r="DS87" i="3"/>
  <c r="DR87" i="3"/>
  <c r="DQ87" i="3"/>
  <c r="DP87" i="3"/>
  <c r="DO87" i="3"/>
  <c r="DN87" i="3"/>
  <c r="DM87" i="3"/>
  <c r="DL87" i="3"/>
  <c r="DK87" i="3"/>
  <c r="DJ87" i="3"/>
  <c r="DI87" i="3"/>
  <c r="DH87" i="3"/>
  <c r="DG87" i="3"/>
  <c r="DF87" i="3"/>
  <c r="DE87" i="3"/>
  <c r="DD87" i="3"/>
  <c r="DC87" i="3"/>
  <c r="DB87" i="3"/>
  <c r="DA87" i="3"/>
  <c r="CZ87" i="3"/>
  <c r="CY87" i="3"/>
  <c r="CX87" i="3"/>
  <c r="CW87" i="3"/>
  <c r="CV87" i="3"/>
  <c r="CU87" i="3"/>
  <c r="CT87" i="3"/>
  <c r="CS87" i="3"/>
  <c r="CR87" i="3"/>
  <c r="CQ87" i="3"/>
  <c r="CP87" i="3"/>
  <c r="CO87" i="3"/>
  <c r="CN87" i="3"/>
  <c r="CM87" i="3"/>
  <c r="CL87" i="3"/>
  <c r="CK87" i="3"/>
  <c r="CJ87" i="3"/>
  <c r="CI87" i="3"/>
  <c r="CH87" i="3"/>
  <c r="CG87" i="3"/>
  <c r="CF87" i="3"/>
  <c r="CE87" i="3"/>
  <c r="CD87" i="3"/>
  <c r="CC87" i="3"/>
  <c r="CB87" i="3"/>
  <c r="CA87" i="3"/>
  <c r="BZ87" i="3"/>
  <c r="BY87" i="3"/>
  <c r="BX87" i="3"/>
  <c r="BW87" i="3"/>
  <c r="BV87" i="3"/>
  <c r="BU87"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T87" i="3"/>
  <c r="M84" i="3" s="1"/>
  <c r="N84" i="3" s="1"/>
  <c r="L84" i="3" s="1"/>
  <c r="S87" i="3"/>
  <c r="R87" i="3"/>
  <c r="KS86" i="3"/>
  <c r="KR86" i="3"/>
  <c r="KQ86" i="3"/>
  <c r="KP86" i="3"/>
  <c r="KO86" i="3"/>
  <c r="KN86" i="3"/>
  <c r="KM86" i="3"/>
  <c r="KL86" i="3"/>
  <c r="KK86" i="3"/>
  <c r="KJ86" i="3"/>
  <c r="KI86" i="3"/>
  <c r="KH86" i="3"/>
  <c r="KG86" i="3"/>
  <c r="KF86" i="3"/>
  <c r="KE86" i="3"/>
  <c r="KD86" i="3"/>
  <c r="KC86" i="3"/>
  <c r="KB86" i="3"/>
  <c r="KA86" i="3"/>
  <c r="JZ86" i="3"/>
  <c r="JY86" i="3"/>
  <c r="JX86" i="3"/>
  <c r="JW86" i="3"/>
  <c r="JV86" i="3"/>
  <c r="JU86" i="3"/>
  <c r="JT86" i="3"/>
  <c r="JS86" i="3"/>
  <c r="JR86" i="3"/>
  <c r="JQ86" i="3"/>
  <c r="JP86" i="3"/>
  <c r="JO86" i="3"/>
  <c r="JN86" i="3"/>
  <c r="JM86" i="3"/>
  <c r="JL86" i="3"/>
  <c r="JK86" i="3"/>
  <c r="JJ86" i="3"/>
  <c r="JI86" i="3"/>
  <c r="JH86" i="3"/>
  <c r="JG86" i="3"/>
  <c r="JF86" i="3"/>
  <c r="JE86" i="3"/>
  <c r="JD86" i="3"/>
  <c r="JC86" i="3"/>
  <c r="JB86" i="3"/>
  <c r="JA86" i="3"/>
  <c r="IZ86" i="3"/>
  <c r="IY86" i="3"/>
  <c r="IX86" i="3"/>
  <c r="IW86" i="3"/>
  <c r="IV86" i="3"/>
  <c r="IU86" i="3"/>
  <c r="IT86" i="3"/>
  <c r="IS86" i="3"/>
  <c r="IR86" i="3"/>
  <c r="IQ86" i="3"/>
  <c r="IP86" i="3"/>
  <c r="IO86" i="3"/>
  <c r="IN86" i="3"/>
  <c r="IM86" i="3"/>
  <c r="IL86" i="3"/>
  <c r="IK86" i="3"/>
  <c r="IJ86" i="3"/>
  <c r="II86" i="3"/>
  <c r="IH86" i="3"/>
  <c r="IG86" i="3"/>
  <c r="IF86" i="3"/>
  <c r="IE86" i="3"/>
  <c r="ID86" i="3"/>
  <c r="IC86" i="3"/>
  <c r="IB86" i="3"/>
  <c r="IA86" i="3"/>
  <c r="HZ86" i="3"/>
  <c r="HY86" i="3"/>
  <c r="HX86" i="3"/>
  <c r="HW86" i="3"/>
  <c r="HV86" i="3"/>
  <c r="HU86" i="3"/>
  <c r="HT86" i="3"/>
  <c r="HS86" i="3"/>
  <c r="HR86" i="3"/>
  <c r="HQ86" i="3"/>
  <c r="HP86" i="3"/>
  <c r="HO86" i="3"/>
  <c r="HN86" i="3"/>
  <c r="HM86" i="3"/>
  <c r="HL86" i="3"/>
  <c r="HK86" i="3"/>
  <c r="HJ86" i="3"/>
  <c r="HI86" i="3"/>
  <c r="HH86" i="3"/>
  <c r="HG86" i="3"/>
  <c r="HF86" i="3"/>
  <c r="HE86" i="3"/>
  <c r="HD86" i="3"/>
  <c r="HC86" i="3"/>
  <c r="HB86" i="3"/>
  <c r="HA86" i="3"/>
  <c r="GZ86" i="3"/>
  <c r="GY86" i="3"/>
  <c r="GX86" i="3"/>
  <c r="GW86" i="3"/>
  <c r="GV86" i="3"/>
  <c r="GU86" i="3"/>
  <c r="GT86" i="3"/>
  <c r="GS86" i="3"/>
  <c r="GR86" i="3"/>
  <c r="GQ86" i="3"/>
  <c r="GP86" i="3"/>
  <c r="GO86" i="3"/>
  <c r="GN86" i="3"/>
  <c r="GM86" i="3"/>
  <c r="GL86" i="3"/>
  <c r="GK86" i="3"/>
  <c r="GJ86" i="3"/>
  <c r="GI86" i="3"/>
  <c r="GH86" i="3"/>
  <c r="GG86" i="3"/>
  <c r="GF86" i="3"/>
  <c r="GE86" i="3"/>
  <c r="GD86" i="3"/>
  <c r="GC86" i="3"/>
  <c r="GB86" i="3"/>
  <c r="GA86" i="3"/>
  <c r="FZ86" i="3"/>
  <c r="FY86" i="3"/>
  <c r="FX86" i="3"/>
  <c r="FW86" i="3"/>
  <c r="FV86" i="3"/>
  <c r="FU86" i="3"/>
  <c r="FT86" i="3"/>
  <c r="FS86" i="3"/>
  <c r="FR86" i="3"/>
  <c r="FQ86" i="3"/>
  <c r="FP86" i="3"/>
  <c r="FO86" i="3"/>
  <c r="FN86" i="3"/>
  <c r="FM86" i="3"/>
  <c r="FL86" i="3"/>
  <c r="FK86" i="3"/>
  <c r="FJ86" i="3"/>
  <c r="FI86" i="3"/>
  <c r="FH86" i="3"/>
  <c r="FG86" i="3"/>
  <c r="FF86" i="3"/>
  <c r="FE86" i="3"/>
  <c r="FD86" i="3"/>
  <c r="FC86" i="3"/>
  <c r="FB86" i="3"/>
  <c r="FA86" i="3"/>
  <c r="EZ86" i="3"/>
  <c r="EY86" i="3"/>
  <c r="EX86" i="3"/>
  <c r="EW86" i="3"/>
  <c r="EV86" i="3"/>
  <c r="EU86" i="3"/>
  <c r="ET86" i="3"/>
  <c r="ES86" i="3"/>
  <c r="ER86" i="3"/>
  <c r="EQ86" i="3"/>
  <c r="EP86" i="3"/>
  <c r="EO86" i="3"/>
  <c r="EN86" i="3"/>
  <c r="EM86" i="3"/>
  <c r="EL86" i="3"/>
  <c r="EK86" i="3"/>
  <c r="EJ86" i="3"/>
  <c r="EI86" i="3"/>
  <c r="EH86" i="3"/>
  <c r="EG86" i="3"/>
  <c r="EF86" i="3"/>
  <c r="EE86" i="3"/>
  <c r="ED86" i="3"/>
  <c r="EC86" i="3"/>
  <c r="EB86" i="3"/>
  <c r="EA86" i="3"/>
  <c r="DZ86" i="3"/>
  <c r="DY86" i="3"/>
  <c r="DX86" i="3"/>
  <c r="DW86" i="3"/>
  <c r="DV86" i="3"/>
  <c r="DU86" i="3"/>
  <c r="DT86" i="3"/>
  <c r="DS86" i="3"/>
  <c r="DR86" i="3"/>
  <c r="DQ86" i="3"/>
  <c r="DP86" i="3"/>
  <c r="DO86" i="3"/>
  <c r="DN86" i="3"/>
  <c r="DM86" i="3"/>
  <c r="DL86" i="3"/>
  <c r="DK86" i="3"/>
  <c r="DJ86" i="3"/>
  <c r="DI86" i="3"/>
  <c r="DH86" i="3"/>
  <c r="DG86" i="3"/>
  <c r="DF86" i="3"/>
  <c r="DE86" i="3"/>
  <c r="DD86" i="3"/>
  <c r="DC86" i="3"/>
  <c r="DB86" i="3"/>
  <c r="DA86" i="3"/>
  <c r="CZ86" i="3"/>
  <c r="CY86" i="3"/>
  <c r="CX86" i="3"/>
  <c r="CW86" i="3"/>
  <c r="CV86" i="3"/>
  <c r="CU86" i="3"/>
  <c r="CT86" i="3"/>
  <c r="CS86" i="3"/>
  <c r="CR86" i="3"/>
  <c r="CQ86" i="3"/>
  <c r="CP86" i="3"/>
  <c r="CO86" i="3"/>
  <c r="CN86" i="3"/>
  <c r="CM86" i="3"/>
  <c r="CL86" i="3"/>
  <c r="CK86" i="3"/>
  <c r="CJ86" i="3"/>
  <c r="CI86" i="3"/>
  <c r="CH86" i="3"/>
  <c r="CG86" i="3"/>
  <c r="CF86" i="3"/>
  <c r="CE86" i="3"/>
  <c r="CD86" i="3"/>
  <c r="CC86" i="3"/>
  <c r="CB86" i="3"/>
  <c r="CA86" i="3"/>
  <c r="BZ86" i="3"/>
  <c r="BY86" i="3"/>
  <c r="BX86" i="3"/>
  <c r="BW86" i="3"/>
  <c r="BV86" i="3"/>
  <c r="BU86"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M81" i="3" s="1"/>
  <c r="N81" i="3" s="1"/>
  <c r="L81" i="3" s="1"/>
  <c r="KS85" i="3"/>
  <c r="KR85" i="3"/>
  <c r="KQ85" i="3"/>
  <c r="KP85" i="3"/>
  <c r="KO85" i="3"/>
  <c r="KN85" i="3"/>
  <c r="KM85" i="3"/>
  <c r="KL85" i="3"/>
  <c r="KK85" i="3"/>
  <c r="KJ85" i="3"/>
  <c r="KI85" i="3"/>
  <c r="KH85" i="3"/>
  <c r="KG85" i="3"/>
  <c r="KF85" i="3"/>
  <c r="KE85" i="3"/>
  <c r="KD85" i="3"/>
  <c r="KC85" i="3"/>
  <c r="KB85" i="3"/>
  <c r="KA85" i="3"/>
  <c r="JZ85" i="3"/>
  <c r="JY85" i="3"/>
  <c r="JX85" i="3"/>
  <c r="JW85" i="3"/>
  <c r="JV85" i="3"/>
  <c r="JU85" i="3"/>
  <c r="JT85" i="3"/>
  <c r="JS85" i="3"/>
  <c r="JR85" i="3"/>
  <c r="JQ85" i="3"/>
  <c r="JP85" i="3"/>
  <c r="JO85" i="3"/>
  <c r="JN85" i="3"/>
  <c r="JM85" i="3"/>
  <c r="JL85" i="3"/>
  <c r="JK85" i="3"/>
  <c r="JJ85" i="3"/>
  <c r="JI85" i="3"/>
  <c r="JH85" i="3"/>
  <c r="JG85" i="3"/>
  <c r="JF85" i="3"/>
  <c r="JE85" i="3"/>
  <c r="JD85" i="3"/>
  <c r="JC85" i="3"/>
  <c r="JB85" i="3"/>
  <c r="JA85" i="3"/>
  <c r="IZ85" i="3"/>
  <c r="IY85" i="3"/>
  <c r="IX85" i="3"/>
  <c r="IW85" i="3"/>
  <c r="IV85" i="3"/>
  <c r="IU85" i="3"/>
  <c r="IT85" i="3"/>
  <c r="IS85" i="3"/>
  <c r="IR85" i="3"/>
  <c r="IQ85" i="3"/>
  <c r="IP85" i="3"/>
  <c r="IO85" i="3"/>
  <c r="IN85" i="3"/>
  <c r="IM85" i="3"/>
  <c r="IL85" i="3"/>
  <c r="IK85" i="3"/>
  <c r="IJ85" i="3"/>
  <c r="II85" i="3"/>
  <c r="IH85" i="3"/>
  <c r="IG85" i="3"/>
  <c r="IF85" i="3"/>
  <c r="IE85" i="3"/>
  <c r="ID85" i="3"/>
  <c r="IC85" i="3"/>
  <c r="IB85" i="3"/>
  <c r="IA85" i="3"/>
  <c r="HZ85" i="3"/>
  <c r="HY85" i="3"/>
  <c r="HX85" i="3"/>
  <c r="HW85" i="3"/>
  <c r="HV85" i="3"/>
  <c r="HU85" i="3"/>
  <c r="HT85" i="3"/>
  <c r="HS85" i="3"/>
  <c r="HR85" i="3"/>
  <c r="HQ85" i="3"/>
  <c r="HP85" i="3"/>
  <c r="HO85" i="3"/>
  <c r="HN85" i="3"/>
  <c r="HM85" i="3"/>
  <c r="HL85" i="3"/>
  <c r="HK85" i="3"/>
  <c r="HJ85" i="3"/>
  <c r="HI85" i="3"/>
  <c r="HH85" i="3"/>
  <c r="HG85" i="3"/>
  <c r="HF85" i="3"/>
  <c r="HE85" i="3"/>
  <c r="HD85" i="3"/>
  <c r="HC85" i="3"/>
  <c r="HB85" i="3"/>
  <c r="HA85" i="3"/>
  <c r="GZ85" i="3"/>
  <c r="GY85" i="3"/>
  <c r="GX85" i="3"/>
  <c r="GW85" i="3"/>
  <c r="GV85" i="3"/>
  <c r="GU85" i="3"/>
  <c r="GT85" i="3"/>
  <c r="GS85" i="3"/>
  <c r="GR85" i="3"/>
  <c r="GQ85" i="3"/>
  <c r="GP85" i="3"/>
  <c r="GO85" i="3"/>
  <c r="GN85" i="3"/>
  <c r="GM85" i="3"/>
  <c r="GL85" i="3"/>
  <c r="GK85" i="3"/>
  <c r="GJ85" i="3"/>
  <c r="GI85" i="3"/>
  <c r="GH85" i="3"/>
  <c r="GG85" i="3"/>
  <c r="GF85" i="3"/>
  <c r="GE85" i="3"/>
  <c r="GD85" i="3"/>
  <c r="GC85" i="3"/>
  <c r="GB85" i="3"/>
  <c r="GA85" i="3"/>
  <c r="FZ85" i="3"/>
  <c r="FY85" i="3"/>
  <c r="FX85" i="3"/>
  <c r="FW85" i="3"/>
  <c r="FV85" i="3"/>
  <c r="FU85" i="3"/>
  <c r="FT85" i="3"/>
  <c r="FS85" i="3"/>
  <c r="FR85" i="3"/>
  <c r="FQ85" i="3"/>
  <c r="FP85" i="3"/>
  <c r="FO85" i="3"/>
  <c r="FN85" i="3"/>
  <c r="FM85" i="3"/>
  <c r="FL85" i="3"/>
  <c r="FK85" i="3"/>
  <c r="FJ85" i="3"/>
  <c r="FI85" i="3"/>
  <c r="FH85" i="3"/>
  <c r="FG85" i="3"/>
  <c r="FF85" i="3"/>
  <c r="FE85" i="3"/>
  <c r="FD85" i="3"/>
  <c r="FC85" i="3"/>
  <c r="FB85" i="3"/>
  <c r="FA85" i="3"/>
  <c r="EZ85" i="3"/>
  <c r="EY85" i="3"/>
  <c r="EX85" i="3"/>
  <c r="EW85" i="3"/>
  <c r="EV85" i="3"/>
  <c r="EU85" i="3"/>
  <c r="ET85" i="3"/>
  <c r="ES85" i="3"/>
  <c r="ER85" i="3"/>
  <c r="EQ85" i="3"/>
  <c r="EP85" i="3"/>
  <c r="EO85" i="3"/>
  <c r="EN85" i="3"/>
  <c r="EM85" i="3"/>
  <c r="EL85" i="3"/>
  <c r="EK85" i="3"/>
  <c r="EJ85" i="3"/>
  <c r="EI85" i="3"/>
  <c r="EH85" i="3"/>
  <c r="EG85" i="3"/>
  <c r="EF85" i="3"/>
  <c r="EE85" i="3"/>
  <c r="ED85" i="3"/>
  <c r="EC85" i="3"/>
  <c r="EB85" i="3"/>
  <c r="EA85" i="3"/>
  <c r="DZ85" i="3"/>
  <c r="DY85" i="3"/>
  <c r="DX85" i="3"/>
  <c r="DW85" i="3"/>
  <c r="DV85" i="3"/>
  <c r="DU85" i="3"/>
  <c r="DT85" i="3"/>
  <c r="DS85" i="3"/>
  <c r="DR85" i="3"/>
  <c r="DQ85" i="3"/>
  <c r="DP85" i="3"/>
  <c r="DO85" i="3"/>
  <c r="DN85" i="3"/>
  <c r="DM85" i="3"/>
  <c r="DL85" i="3"/>
  <c r="DK85" i="3"/>
  <c r="DJ85" i="3"/>
  <c r="DI85" i="3"/>
  <c r="DH85" i="3"/>
  <c r="DG85" i="3"/>
  <c r="DF85" i="3"/>
  <c r="DE85" i="3"/>
  <c r="DD85" i="3"/>
  <c r="DC85" i="3"/>
  <c r="DB85" i="3"/>
  <c r="DA85" i="3"/>
  <c r="CZ85" i="3"/>
  <c r="CY85" i="3"/>
  <c r="CX85" i="3"/>
  <c r="CW85" i="3"/>
  <c r="CV85" i="3"/>
  <c r="CU85" i="3"/>
  <c r="CT85" i="3"/>
  <c r="CS85" i="3"/>
  <c r="CR85" i="3"/>
  <c r="CQ85" i="3"/>
  <c r="CP85" i="3"/>
  <c r="CO85" i="3"/>
  <c r="CN85" i="3"/>
  <c r="CM85" i="3"/>
  <c r="CL85" i="3"/>
  <c r="CK85" i="3"/>
  <c r="CJ85" i="3"/>
  <c r="CI85" i="3"/>
  <c r="CH85" i="3"/>
  <c r="CG85" i="3"/>
  <c r="CF85" i="3"/>
  <c r="CE85" i="3"/>
  <c r="CD85" i="3"/>
  <c r="CC85" i="3"/>
  <c r="CB85" i="3"/>
  <c r="CA85" i="3"/>
  <c r="BZ85" i="3"/>
  <c r="BY85" i="3"/>
  <c r="BX85" i="3"/>
  <c r="BW85" i="3"/>
  <c r="BV85" i="3"/>
  <c r="BU85"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T85" i="3"/>
  <c r="S85" i="3"/>
  <c r="R85" i="3"/>
  <c r="M78" i="3" s="1"/>
  <c r="N78" i="3" s="1"/>
  <c r="L78" i="3" s="1"/>
  <c r="M75" i="3"/>
  <c r="N75" i="3" s="1"/>
  <c r="L75" i="3"/>
  <c r="M72" i="3"/>
  <c r="N72" i="3" s="1"/>
  <c r="L72" i="3"/>
  <c r="KS67" i="3"/>
  <c r="KR67" i="3"/>
  <c r="KQ67" i="3"/>
  <c r="KP67" i="3"/>
  <c r="KO67" i="3"/>
  <c r="KN67" i="3"/>
  <c r="KM67" i="3"/>
  <c r="KL67" i="3"/>
  <c r="KK67" i="3"/>
  <c r="KJ67" i="3"/>
  <c r="KI67" i="3"/>
  <c r="KH67" i="3"/>
  <c r="KG67" i="3"/>
  <c r="KF67" i="3"/>
  <c r="KE67" i="3"/>
  <c r="KD67" i="3"/>
  <c r="KC67" i="3"/>
  <c r="KB67" i="3"/>
  <c r="KA67" i="3"/>
  <c r="JZ67" i="3"/>
  <c r="JY67" i="3"/>
  <c r="JX67" i="3"/>
  <c r="JW67" i="3"/>
  <c r="JV67" i="3"/>
  <c r="JU67" i="3"/>
  <c r="JT67" i="3"/>
  <c r="JS67" i="3"/>
  <c r="JR67" i="3"/>
  <c r="JQ67" i="3"/>
  <c r="JP67" i="3"/>
  <c r="JO67" i="3"/>
  <c r="JN67" i="3"/>
  <c r="JM67" i="3"/>
  <c r="JL67" i="3"/>
  <c r="JK67" i="3"/>
  <c r="JJ67" i="3"/>
  <c r="JI67" i="3"/>
  <c r="JH67" i="3"/>
  <c r="JG67" i="3"/>
  <c r="JF67" i="3"/>
  <c r="JE67" i="3"/>
  <c r="JD67" i="3"/>
  <c r="JC67" i="3"/>
  <c r="JB67" i="3"/>
  <c r="JA67" i="3"/>
  <c r="IZ67" i="3"/>
  <c r="IY67" i="3"/>
  <c r="IX67" i="3"/>
  <c r="IW67" i="3"/>
  <c r="IV67" i="3"/>
  <c r="IU67" i="3"/>
  <c r="IT67" i="3"/>
  <c r="IS67" i="3"/>
  <c r="IR67" i="3"/>
  <c r="IQ67" i="3"/>
  <c r="IP67" i="3"/>
  <c r="IO67" i="3"/>
  <c r="IN67" i="3"/>
  <c r="IM67" i="3"/>
  <c r="IL67" i="3"/>
  <c r="IK67" i="3"/>
  <c r="IJ67" i="3"/>
  <c r="II67" i="3"/>
  <c r="IH67" i="3"/>
  <c r="IG67" i="3"/>
  <c r="IF67" i="3"/>
  <c r="IE67" i="3"/>
  <c r="ID67" i="3"/>
  <c r="IC67" i="3"/>
  <c r="IB67" i="3"/>
  <c r="IA67" i="3"/>
  <c r="HZ67" i="3"/>
  <c r="HY67" i="3"/>
  <c r="HX67" i="3"/>
  <c r="HW67" i="3"/>
  <c r="HV67" i="3"/>
  <c r="HU67" i="3"/>
  <c r="HT67" i="3"/>
  <c r="HS67" i="3"/>
  <c r="HR67" i="3"/>
  <c r="HQ67" i="3"/>
  <c r="HP67" i="3"/>
  <c r="HO67" i="3"/>
  <c r="HN67" i="3"/>
  <c r="HM67" i="3"/>
  <c r="HL67" i="3"/>
  <c r="HK67" i="3"/>
  <c r="HJ67" i="3"/>
  <c r="HI67" i="3"/>
  <c r="HH67" i="3"/>
  <c r="HG67" i="3"/>
  <c r="HF67" i="3"/>
  <c r="HE67" i="3"/>
  <c r="HD67" i="3"/>
  <c r="HC67" i="3"/>
  <c r="HB67" i="3"/>
  <c r="HA67" i="3"/>
  <c r="GZ67" i="3"/>
  <c r="GY67" i="3"/>
  <c r="GX67" i="3"/>
  <c r="GW67" i="3"/>
  <c r="GV67" i="3"/>
  <c r="GU67" i="3"/>
  <c r="GT67" i="3"/>
  <c r="GS67" i="3"/>
  <c r="GR67" i="3"/>
  <c r="GQ67" i="3"/>
  <c r="GP67" i="3"/>
  <c r="GO67" i="3"/>
  <c r="GN67" i="3"/>
  <c r="GM67" i="3"/>
  <c r="GL67" i="3"/>
  <c r="GK67" i="3"/>
  <c r="GJ67" i="3"/>
  <c r="GI67" i="3"/>
  <c r="GH67" i="3"/>
  <c r="GG67" i="3"/>
  <c r="GF67" i="3"/>
  <c r="GE67" i="3"/>
  <c r="GD67" i="3"/>
  <c r="GC67" i="3"/>
  <c r="GB67" i="3"/>
  <c r="GA67" i="3"/>
  <c r="FZ67" i="3"/>
  <c r="FY67" i="3"/>
  <c r="FX67" i="3"/>
  <c r="FW67" i="3"/>
  <c r="FV67" i="3"/>
  <c r="FU67" i="3"/>
  <c r="FT67" i="3"/>
  <c r="FS67" i="3"/>
  <c r="FR67" i="3"/>
  <c r="FQ67" i="3"/>
  <c r="FP67" i="3"/>
  <c r="FO67" i="3"/>
  <c r="FN67" i="3"/>
  <c r="FM67" i="3"/>
  <c r="FL67" i="3"/>
  <c r="FK67" i="3"/>
  <c r="FJ67" i="3"/>
  <c r="FI67" i="3"/>
  <c r="FH67" i="3"/>
  <c r="FG67" i="3"/>
  <c r="FF67" i="3"/>
  <c r="FE67" i="3"/>
  <c r="FD67" i="3"/>
  <c r="FC67" i="3"/>
  <c r="FB67" i="3"/>
  <c r="FA67" i="3"/>
  <c r="EZ67" i="3"/>
  <c r="EY67" i="3"/>
  <c r="EX67" i="3"/>
  <c r="EW67" i="3"/>
  <c r="EV67" i="3"/>
  <c r="EU67" i="3"/>
  <c r="ET67" i="3"/>
  <c r="ES67" i="3"/>
  <c r="ER67" i="3"/>
  <c r="EQ67" i="3"/>
  <c r="EP67" i="3"/>
  <c r="EO67" i="3"/>
  <c r="EN67" i="3"/>
  <c r="EM67" i="3"/>
  <c r="EL67" i="3"/>
  <c r="EK67" i="3"/>
  <c r="EJ67" i="3"/>
  <c r="EI67" i="3"/>
  <c r="EH67" i="3"/>
  <c r="EG67" i="3"/>
  <c r="EF67" i="3"/>
  <c r="EE67" i="3"/>
  <c r="ED67" i="3"/>
  <c r="EC67" i="3"/>
  <c r="EB67" i="3"/>
  <c r="EA67" i="3"/>
  <c r="DZ67" i="3"/>
  <c r="DY67" i="3"/>
  <c r="DX67" i="3"/>
  <c r="DW67" i="3"/>
  <c r="DV67" i="3"/>
  <c r="DU67" i="3"/>
  <c r="DT67" i="3"/>
  <c r="DS67" i="3"/>
  <c r="DR67" i="3"/>
  <c r="DQ67" i="3"/>
  <c r="DP67" i="3"/>
  <c r="DO67" i="3"/>
  <c r="DN67" i="3"/>
  <c r="DM67" i="3"/>
  <c r="DL67" i="3"/>
  <c r="DK67" i="3"/>
  <c r="DJ67" i="3"/>
  <c r="DI67" i="3"/>
  <c r="DH67" i="3"/>
  <c r="DG67" i="3"/>
  <c r="DF67" i="3"/>
  <c r="DE67" i="3"/>
  <c r="DD67" i="3"/>
  <c r="DC67" i="3"/>
  <c r="DB67" i="3"/>
  <c r="DA67" i="3"/>
  <c r="CZ67" i="3"/>
  <c r="CY67" i="3"/>
  <c r="CX67" i="3"/>
  <c r="CW67" i="3"/>
  <c r="CV67" i="3"/>
  <c r="CU67" i="3"/>
  <c r="CT67" i="3"/>
  <c r="CS67" i="3"/>
  <c r="CR67" i="3"/>
  <c r="CQ67" i="3"/>
  <c r="CP67" i="3"/>
  <c r="CO67" i="3"/>
  <c r="CN67" i="3"/>
  <c r="CM67" i="3"/>
  <c r="CL67" i="3"/>
  <c r="CK67" i="3"/>
  <c r="CJ67" i="3"/>
  <c r="CI67" i="3"/>
  <c r="CH67" i="3"/>
  <c r="CG67" i="3"/>
  <c r="CF67" i="3"/>
  <c r="CE67" i="3"/>
  <c r="CD67" i="3"/>
  <c r="CC67" i="3"/>
  <c r="CB67" i="3"/>
  <c r="CA67" i="3"/>
  <c r="BZ67" i="3"/>
  <c r="BY67" i="3"/>
  <c r="BX67" i="3"/>
  <c r="BW67" i="3"/>
  <c r="BV67" i="3"/>
  <c r="BU67"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M66" i="3" s="1"/>
  <c r="N66" i="3" s="1"/>
  <c r="L66" i="3" s="1"/>
  <c r="KS66" i="3"/>
  <c r="KR66" i="3"/>
  <c r="KQ66" i="3"/>
  <c r="KP66" i="3"/>
  <c r="KO66" i="3"/>
  <c r="KN66" i="3"/>
  <c r="KM66" i="3"/>
  <c r="KL66" i="3"/>
  <c r="KK66" i="3"/>
  <c r="KJ66" i="3"/>
  <c r="KI66" i="3"/>
  <c r="KH66" i="3"/>
  <c r="KG66" i="3"/>
  <c r="KF66" i="3"/>
  <c r="KE66" i="3"/>
  <c r="KD66" i="3"/>
  <c r="KC66" i="3"/>
  <c r="KB66" i="3"/>
  <c r="KA66" i="3"/>
  <c r="JZ66" i="3"/>
  <c r="JY66" i="3"/>
  <c r="JX66" i="3"/>
  <c r="JW66" i="3"/>
  <c r="JV66" i="3"/>
  <c r="JU66" i="3"/>
  <c r="JT66" i="3"/>
  <c r="JS66" i="3"/>
  <c r="JR66" i="3"/>
  <c r="JQ66" i="3"/>
  <c r="JP66" i="3"/>
  <c r="JO66" i="3"/>
  <c r="JN66" i="3"/>
  <c r="JM66" i="3"/>
  <c r="JL66" i="3"/>
  <c r="JK66" i="3"/>
  <c r="JJ66" i="3"/>
  <c r="JI66" i="3"/>
  <c r="JH66" i="3"/>
  <c r="JG66" i="3"/>
  <c r="JF66" i="3"/>
  <c r="JE66" i="3"/>
  <c r="JD66" i="3"/>
  <c r="JC66" i="3"/>
  <c r="JB66" i="3"/>
  <c r="JA66" i="3"/>
  <c r="IZ66" i="3"/>
  <c r="IY66" i="3"/>
  <c r="IX66" i="3"/>
  <c r="IW66" i="3"/>
  <c r="IV66" i="3"/>
  <c r="IU66" i="3"/>
  <c r="IT66" i="3"/>
  <c r="IS66" i="3"/>
  <c r="IR66" i="3"/>
  <c r="IQ66" i="3"/>
  <c r="IP66" i="3"/>
  <c r="IO66" i="3"/>
  <c r="IN66" i="3"/>
  <c r="IM66" i="3"/>
  <c r="IL66" i="3"/>
  <c r="IK66" i="3"/>
  <c r="IJ66" i="3"/>
  <c r="II66" i="3"/>
  <c r="IH66" i="3"/>
  <c r="IG66" i="3"/>
  <c r="IF66" i="3"/>
  <c r="IE66" i="3"/>
  <c r="ID66" i="3"/>
  <c r="IC66" i="3"/>
  <c r="IB66" i="3"/>
  <c r="IA66" i="3"/>
  <c r="HZ66" i="3"/>
  <c r="HY66" i="3"/>
  <c r="HX66" i="3"/>
  <c r="HW66" i="3"/>
  <c r="HV66" i="3"/>
  <c r="HU66" i="3"/>
  <c r="HT66" i="3"/>
  <c r="HS66" i="3"/>
  <c r="HR66" i="3"/>
  <c r="HQ66" i="3"/>
  <c r="HP66" i="3"/>
  <c r="HO66" i="3"/>
  <c r="HN66" i="3"/>
  <c r="HM66" i="3"/>
  <c r="HL66" i="3"/>
  <c r="HK66" i="3"/>
  <c r="HJ66" i="3"/>
  <c r="HI66" i="3"/>
  <c r="HH66" i="3"/>
  <c r="HG66" i="3"/>
  <c r="HF66" i="3"/>
  <c r="HE66" i="3"/>
  <c r="HD66" i="3"/>
  <c r="HC66" i="3"/>
  <c r="HB66" i="3"/>
  <c r="HA66" i="3"/>
  <c r="GZ66" i="3"/>
  <c r="GY66" i="3"/>
  <c r="GX66" i="3"/>
  <c r="GW66" i="3"/>
  <c r="GV66" i="3"/>
  <c r="GU66" i="3"/>
  <c r="GT66" i="3"/>
  <c r="GS66" i="3"/>
  <c r="GR66" i="3"/>
  <c r="GQ66" i="3"/>
  <c r="GP66" i="3"/>
  <c r="GO66" i="3"/>
  <c r="GN66" i="3"/>
  <c r="GM66" i="3"/>
  <c r="GL66" i="3"/>
  <c r="GK66" i="3"/>
  <c r="GJ66" i="3"/>
  <c r="GI66" i="3"/>
  <c r="GH66" i="3"/>
  <c r="GG66" i="3"/>
  <c r="GF66" i="3"/>
  <c r="GE66" i="3"/>
  <c r="GD66" i="3"/>
  <c r="GC66" i="3"/>
  <c r="GB66" i="3"/>
  <c r="GA66" i="3"/>
  <c r="FZ66" i="3"/>
  <c r="FY66" i="3"/>
  <c r="FX66" i="3"/>
  <c r="FW66" i="3"/>
  <c r="FV66" i="3"/>
  <c r="FU66" i="3"/>
  <c r="FT66" i="3"/>
  <c r="FS66" i="3"/>
  <c r="FR66" i="3"/>
  <c r="FQ66" i="3"/>
  <c r="FP66" i="3"/>
  <c r="FO66" i="3"/>
  <c r="FN66" i="3"/>
  <c r="FM66" i="3"/>
  <c r="FL66" i="3"/>
  <c r="FK66" i="3"/>
  <c r="FJ66" i="3"/>
  <c r="FI66" i="3"/>
  <c r="FH66" i="3"/>
  <c r="FG66" i="3"/>
  <c r="FF66" i="3"/>
  <c r="FE66" i="3"/>
  <c r="FD66" i="3"/>
  <c r="FC66" i="3"/>
  <c r="FB66" i="3"/>
  <c r="FA66" i="3"/>
  <c r="EZ66" i="3"/>
  <c r="EY66" i="3"/>
  <c r="EX66" i="3"/>
  <c r="EW66" i="3"/>
  <c r="EV66" i="3"/>
  <c r="EU66" i="3"/>
  <c r="ET66" i="3"/>
  <c r="ES66" i="3"/>
  <c r="ER66" i="3"/>
  <c r="EQ66" i="3"/>
  <c r="EP66" i="3"/>
  <c r="EO66" i="3"/>
  <c r="EN66" i="3"/>
  <c r="EM66" i="3"/>
  <c r="EL66" i="3"/>
  <c r="EK66" i="3"/>
  <c r="EJ66" i="3"/>
  <c r="EI66" i="3"/>
  <c r="EH66" i="3"/>
  <c r="EG66" i="3"/>
  <c r="EF66" i="3"/>
  <c r="EE66" i="3"/>
  <c r="ED66" i="3"/>
  <c r="EC66" i="3"/>
  <c r="EB66" i="3"/>
  <c r="EA66" i="3"/>
  <c r="DZ66" i="3"/>
  <c r="DY66" i="3"/>
  <c r="DX66" i="3"/>
  <c r="DW66" i="3"/>
  <c r="DV66" i="3"/>
  <c r="DU66" i="3"/>
  <c r="DT66" i="3"/>
  <c r="DS66" i="3"/>
  <c r="DR66" i="3"/>
  <c r="DQ66" i="3"/>
  <c r="DP66" i="3"/>
  <c r="DO66" i="3"/>
  <c r="DN66" i="3"/>
  <c r="DM66" i="3"/>
  <c r="DL66" i="3"/>
  <c r="DK66" i="3"/>
  <c r="DJ66" i="3"/>
  <c r="DI66" i="3"/>
  <c r="DH66" i="3"/>
  <c r="DG66" i="3"/>
  <c r="DF66" i="3"/>
  <c r="DE66" i="3"/>
  <c r="DD66" i="3"/>
  <c r="DC66" i="3"/>
  <c r="DB66" i="3"/>
  <c r="DA66" i="3"/>
  <c r="CZ66" i="3"/>
  <c r="CY66" i="3"/>
  <c r="CX66" i="3"/>
  <c r="CW66" i="3"/>
  <c r="CV66" i="3"/>
  <c r="CU66" i="3"/>
  <c r="CT66" i="3"/>
  <c r="CS66" i="3"/>
  <c r="CR66" i="3"/>
  <c r="CQ66" i="3"/>
  <c r="CP66" i="3"/>
  <c r="CO66" i="3"/>
  <c r="CN66" i="3"/>
  <c r="CM66" i="3"/>
  <c r="CL66" i="3"/>
  <c r="CK66" i="3"/>
  <c r="CJ66" i="3"/>
  <c r="CI66" i="3"/>
  <c r="CH66" i="3"/>
  <c r="CG66" i="3"/>
  <c r="CF66" i="3"/>
  <c r="CE66" i="3"/>
  <c r="CD66" i="3"/>
  <c r="CC66" i="3"/>
  <c r="CB66" i="3"/>
  <c r="CA66" i="3"/>
  <c r="BZ66" i="3"/>
  <c r="BY66" i="3"/>
  <c r="BX66" i="3"/>
  <c r="BW66" i="3"/>
  <c r="BV66" i="3"/>
  <c r="BU66"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T66" i="3"/>
  <c r="S66" i="3"/>
  <c r="R66" i="3"/>
  <c r="M63" i="3" s="1"/>
  <c r="N63" i="3" s="1"/>
  <c r="L63" i="3" s="1"/>
  <c r="KS65" i="3"/>
  <c r="KR65" i="3"/>
  <c r="KQ65" i="3"/>
  <c r="KP65" i="3"/>
  <c r="KO65" i="3"/>
  <c r="KN65" i="3"/>
  <c r="KM65" i="3"/>
  <c r="KL65" i="3"/>
  <c r="KK65" i="3"/>
  <c r="KJ65" i="3"/>
  <c r="KI65" i="3"/>
  <c r="KH65" i="3"/>
  <c r="KG65" i="3"/>
  <c r="KF65" i="3"/>
  <c r="KE65" i="3"/>
  <c r="KD65" i="3"/>
  <c r="KC65" i="3"/>
  <c r="KB65" i="3"/>
  <c r="KA65" i="3"/>
  <c r="JZ65" i="3"/>
  <c r="JY65" i="3"/>
  <c r="JX65" i="3"/>
  <c r="JW65" i="3"/>
  <c r="JV65" i="3"/>
  <c r="JU65" i="3"/>
  <c r="JT65" i="3"/>
  <c r="JS65" i="3"/>
  <c r="JR65" i="3"/>
  <c r="JQ65" i="3"/>
  <c r="JP65" i="3"/>
  <c r="JO65" i="3"/>
  <c r="JN65" i="3"/>
  <c r="JM65" i="3"/>
  <c r="JL65" i="3"/>
  <c r="JK65" i="3"/>
  <c r="JJ65" i="3"/>
  <c r="JI65" i="3"/>
  <c r="JH65" i="3"/>
  <c r="JG65" i="3"/>
  <c r="JF65" i="3"/>
  <c r="JE65" i="3"/>
  <c r="JD65" i="3"/>
  <c r="JC65" i="3"/>
  <c r="JB65" i="3"/>
  <c r="JA65" i="3"/>
  <c r="IZ65" i="3"/>
  <c r="IY65" i="3"/>
  <c r="IX65" i="3"/>
  <c r="IW65" i="3"/>
  <c r="IV65" i="3"/>
  <c r="IU65" i="3"/>
  <c r="IT65" i="3"/>
  <c r="IS65" i="3"/>
  <c r="IR65" i="3"/>
  <c r="IQ65" i="3"/>
  <c r="IP65" i="3"/>
  <c r="IO65" i="3"/>
  <c r="IN65" i="3"/>
  <c r="IM65" i="3"/>
  <c r="IL65" i="3"/>
  <c r="IK65" i="3"/>
  <c r="IJ65" i="3"/>
  <c r="II65" i="3"/>
  <c r="IH65" i="3"/>
  <c r="IG65" i="3"/>
  <c r="IF65" i="3"/>
  <c r="IE65" i="3"/>
  <c r="ID65" i="3"/>
  <c r="IC65" i="3"/>
  <c r="IB65" i="3"/>
  <c r="IA65" i="3"/>
  <c r="HZ65" i="3"/>
  <c r="HY65" i="3"/>
  <c r="HX65" i="3"/>
  <c r="HW65" i="3"/>
  <c r="HV65" i="3"/>
  <c r="HU65" i="3"/>
  <c r="HT65" i="3"/>
  <c r="HS65" i="3"/>
  <c r="HR65" i="3"/>
  <c r="HQ65" i="3"/>
  <c r="HP65" i="3"/>
  <c r="HO65" i="3"/>
  <c r="HN65" i="3"/>
  <c r="HM65" i="3"/>
  <c r="HL65" i="3"/>
  <c r="HK65" i="3"/>
  <c r="HJ65" i="3"/>
  <c r="HI65" i="3"/>
  <c r="HH65" i="3"/>
  <c r="HG65" i="3"/>
  <c r="HF65" i="3"/>
  <c r="HE65" i="3"/>
  <c r="HD65" i="3"/>
  <c r="HC65" i="3"/>
  <c r="HB65" i="3"/>
  <c r="HA65" i="3"/>
  <c r="GZ65" i="3"/>
  <c r="GY65" i="3"/>
  <c r="GX65" i="3"/>
  <c r="GW65" i="3"/>
  <c r="GV65" i="3"/>
  <c r="GU65" i="3"/>
  <c r="GT65" i="3"/>
  <c r="GS65" i="3"/>
  <c r="GR65" i="3"/>
  <c r="GQ65" i="3"/>
  <c r="GP65" i="3"/>
  <c r="GO65" i="3"/>
  <c r="GN65" i="3"/>
  <c r="GM65" i="3"/>
  <c r="GL65" i="3"/>
  <c r="GK65" i="3"/>
  <c r="GJ65" i="3"/>
  <c r="GI65" i="3"/>
  <c r="GH65" i="3"/>
  <c r="GG65" i="3"/>
  <c r="GF65" i="3"/>
  <c r="GE65" i="3"/>
  <c r="GD65" i="3"/>
  <c r="GC65" i="3"/>
  <c r="GB65" i="3"/>
  <c r="GA65" i="3"/>
  <c r="FZ65" i="3"/>
  <c r="FY65" i="3"/>
  <c r="FX65" i="3"/>
  <c r="FW65" i="3"/>
  <c r="FV65" i="3"/>
  <c r="FU65" i="3"/>
  <c r="FT65" i="3"/>
  <c r="FS65" i="3"/>
  <c r="FR65" i="3"/>
  <c r="FQ65" i="3"/>
  <c r="FP65" i="3"/>
  <c r="FO65" i="3"/>
  <c r="FN65" i="3"/>
  <c r="FM65" i="3"/>
  <c r="FL65" i="3"/>
  <c r="FK65" i="3"/>
  <c r="FJ65" i="3"/>
  <c r="FI65" i="3"/>
  <c r="FH65" i="3"/>
  <c r="FG65" i="3"/>
  <c r="FF65" i="3"/>
  <c r="FE65" i="3"/>
  <c r="FD65" i="3"/>
  <c r="FC65" i="3"/>
  <c r="FB65" i="3"/>
  <c r="FA65" i="3"/>
  <c r="EZ65" i="3"/>
  <c r="EY65" i="3"/>
  <c r="EX65" i="3"/>
  <c r="EW65" i="3"/>
  <c r="EV65" i="3"/>
  <c r="EU65" i="3"/>
  <c r="ET65" i="3"/>
  <c r="ES65" i="3"/>
  <c r="ER65" i="3"/>
  <c r="EQ65" i="3"/>
  <c r="EP65" i="3"/>
  <c r="EO65" i="3"/>
  <c r="EN65" i="3"/>
  <c r="EM65" i="3"/>
  <c r="EL65" i="3"/>
  <c r="EK65" i="3"/>
  <c r="EJ65" i="3"/>
  <c r="EI65" i="3"/>
  <c r="EH65" i="3"/>
  <c r="EG65" i="3"/>
  <c r="EF65" i="3"/>
  <c r="EE65" i="3"/>
  <c r="ED65" i="3"/>
  <c r="EC65" i="3"/>
  <c r="EB65" i="3"/>
  <c r="EA65" i="3"/>
  <c r="DZ65" i="3"/>
  <c r="DY65" i="3"/>
  <c r="DX65" i="3"/>
  <c r="DW65" i="3"/>
  <c r="DV65" i="3"/>
  <c r="DU65" i="3"/>
  <c r="DT65" i="3"/>
  <c r="DS65" i="3"/>
  <c r="DR65" i="3"/>
  <c r="DQ65" i="3"/>
  <c r="DP65" i="3"/>
  <c r="DO65" i="3"/>
  <c r="DN65" i="3"/>
  <c r="DM65" i="3"/>
  <c r="DL65" i="3"/>
  <c r="DK65" i="3"/>
  <c r="DJ65" i="3"/>
  <c r="DI65" i="3"/>
  <c r="DH65" i="3"/>
  <c r="DG65" i="3"/>
  <c r="DF65" i="3"/>
  <c r="DE65" i="3"/>
  <c r="DD65" i="3"/>
  <c r="DC65" i="3"/>
  <c r="DB65" i="3"/>
  <c r="DA65" i="3"/>
  <c r="CZ65" i="3"/>
  <c r="CY65" i="3"/>
  <c r="CX65" i="3"/>
  <c r="CW65" i="3"/>
  <c r="CV65" i="3"/>
  <c r="CU65" i="3"/>
  <c r="CT65" i="3"/>
  <c r="CS65" i="3"/>
  <c r="CR65" i="3"/>
  <c r="CQ65" i="3"/>
  <c r="CP65" i="3"/>
  <c r="CO65" i="3"/>
  <c r="CN65" i="3"/>
  <c r="CM65" i="3"/>
  <c r="CL65" i="3"/>
  <c r="CK65" i="3"/>
  <c r="CJ65" i="3"/>
  <c r="CI65" i="3"/>
  <c r="CH65" i="3"/>
  <c r="CG65" i="3"/>
  <c r="CF65" i="3"/>
  <c r="CE65" i="3"/>
  <c r="CD65" i="3"/>
  <c r="CC65" i="3"/>
  <c r="CB65" i="3"/>
  <c r="CA65" i="3"/>
  <c r="BZ65" i="3"/>
  <c r="BY65" i="3"/>
  <c r="BX65" i="3"/>
  <c r="BW65" i="3"/>
  <c r="BV65" i="3"/>
  <c r="BU65"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M60" i="3" s="1"/>
  <c r="N60" i="3" s="1"/>
  <c r="L60" i="3" s="1"/>
  <c r="KS64" i="3"/>
  <c r="KR64" i="3"/>
  <c r="KQ64" i="3"/>
  <c r="KP64" i="3"/>
  <c r="KO64" i="3"/>
  <c r="KN64" i="3"/>
  <c r="KM64" i="3"/>
  <c r="KL64" i="3"/>
  <c r="KK64" i="3"/>
  <c r="KJ64" i="3"/>
  <c r="KI64" i="3"/>
  <c r="KH64" i="3"/>
  <c r="KG64" i="3"/>
  <c r="KF64" i="3"/>
  <c r="KE64" i="3"/>
  <c r="KD64" i="3"/>
  <c r="KC64" i="3"/>
  <c r="KB64" i="3"/>
  <c r="KA64" i="3"/>
  <c r="JZ64" i="3"/>
  <c r="JY64" i="3"/>
  <c r="JX64" i="3"/>
  <c r="JW64" i="3"/>
  <c r="JV64" i="3"/>
  <c r="JU64" i="3"/>
  <c r="JT64" i="3"/>
  <c r="JS64" i="3"/>
  <c r="JR64" i="3"/>
  <c r="JQ64" i="3"/>
  <c r="JP64" i="3"/>
  <c r="JO64" i="3"/>
  <c r="JN64" i="3"/>
  <c r="JM64" i="3"/>
  <c r="JL64" i="3"/>
  <c r="JK64" i="3"/>
  <c r="JJ64" i="3"/>
  <c r="JI64" i="3"/>
  <c r="JH64" i="3"/>
  <c r="JG64" i="3"/>
  <c r="JF64" i="3"/>
  <c r="JE64" i="3"/>
  <c r="JD64" i="3"/>
  <c r="JC64" i="3"/>
  <c r="JB64" i="3"/>
  <c r="JA64" i="3"/>
  <c r="IZ64" i="3"/>
  <c r="IY64" i="3"/>
  <c r="IX64" i="3"/>
  <c r="IW64" i="3"/>
  <c r="IV64" i="3"/>
  <c r="IU64" i="3"/>
  <c r="IT64" i="3"/>
  <c r="IS64" i="3"/>
  <c r="IR64" i="3"/>
  <c r="IQ64" i="3"/>
  <c r="IP64" i="3"/>
  <c r="IO64" i="3"/>
  <c r="IN64" i="3"/>
  <c r="IM64" i="3"/>
  <c r="IL64" i="3"/>
  <c r="IK64" i="3"/>
  <c r="IJ64" i="3"/>
  <c r="II64" i="3"/>
  <c r="IH64" i="3"/>
  <c r="IG64" i="3"/>
  <c r="IF64" i="3"/>
  <c r="IE64" i="3"/>
  <c r="ID64" i="3"/>
  <c r="IC64" i="3"/>
  <c r="IB64" i="3"/>
  <c r="IA64" i="3"/>
  <c r="HZ64" i="3"/>
  <c r="HY64" i="3"/>
  <c r="HX64" i="3"/>
  <c r="HW64" i="3"/>
  <c r="HV64" i="3"/>
  <c r="HU64" i="3"/>
  <c r="HT64" i="3"/>
  <c r="HS64" i="3"/>
  <c r="HR64" i="3"/>
  <c r="HQ64" i="3"/>
  <c r="HP64" i="3"/>
  <c r="HO64" i="3"/>
  <c r="HN64" i="3"/>
  <c r="HM64" i="3"/>
  <c r="HL64" i="3"/>
  <c r="HK64" i="3"/>
  <c r="HJ64" i="3"/>
  <c r="HI64" i="3"/>
  <c r="HH64" i="3"/>
  <c r="HG64" i="3"/>
  <c r="HF64" i="3"/>
  <c r="HE64" i="3"/>
  <c r="HD64" i="3"/>
  <c r="HC64" i="3"/>
  <c r="HB64" i="3"/>
  <c r="HA64" i="3"/>
  <c r="GZ64" i="3"/>
  <c r="GY64" i="3"/>
  <c r="GX64" i="3"/>
  <c r="GW64" i="3"/>
  <c r="GV64" i="3"/>
  <c r="GU64" i="3"/>
  <c r="GT64" i="3"/>
  <c r="GS64" i="3"/>
  <c r="GR64" i="3"/>
  <c r="GQ64" i="3"/>
  <c r="GP64" i="3"/>
  <c r="GO64" i="3"/>
  <c r="GN64" i="3"/>
  <c r="GM64" i="3"/>
  <c r="GL64" i="3"/>
  <c r="GK64" i="3"/>
  <c r="GJ64" i="3"/>
  <c r="GI64" i="3"/>
  <c r="GH64" i="3"/>
  <c r="GG64" i="3"/>
  <c r="GF64" i="3"/>
  <c r="GE64" i="3"/>
  <c r="GD64" i="3"/>
  <c r="GC64" i="3"/>
  <c r="GB64" i="3"/>
  <c r="GA64" i="3"/>
  <c r="FZ64" i="3"/>
  <c r="FY64" i="3"/>
  <c r="FX64" i="3"/>
  <c r="FW64" i="3"/>
  <c r="FV64" i="3"/>
  <c r="FU64" i="3"/>
  <c r="FT64" i="3"/>
  <c r="FS64" i="3"/>
  <c r="FR64" i="3"/>
  <c r="FQ64" i="3"/>
  <c r="FP64" i="3"/>
  <c r="FO64" i="3"/>
  <c r="FN64" i="3"/>
  <c r="FM64" i="3"/>
  <c r="FL64" i="3"/>
  <c r="FK64" i="3"/>
  <c r="FJ64" i="3"/>
  <c r="FI64" i="3"/>
  <c r="FH64" i="3"/>
  <c r="FG64" i="3"/>
  <c r="FF64" i="3"/>
  <c r="FE64" i="3"/>
  <c r="FD64" i="3"/>
  <c r="FC64" i="3"/>
  <c r="FB64" i="3"/>
  <c r="FA64" i="3"/>
  <c r="EZ64" i="3"/>
  <c r="EY64" i="3"/>
  <c r="EX64" i="3"/>
  <c r="EW64" i="3"/>
  <c r="EV64" i="3"/>
  <c r="EU64" i="3"/>
  <c r="ET64" i="3"/>
  <c r="ES64" i="3"/>
  <c r="ER64" i="3"/>
  <c r="EQ64" i="3"/>
  <c r="EP64" i="3"/>
  <c r="EO64" i="3"/>
  <c r="EN64" i="3"/>
  <c r="EM64" i="3"/>
  <c r="EL64" i="3"/>
  <c r="EK64" i="3"/>
  <c r="EJ64" i="3"/>
  <c r="EI64" i="3"/>
  <c r="EH64" i="3"/>
  <c r="EG64" i="3"/>
  <c r="EF64" i="3"/>
  <c r="EE64" i="3"/>
  <c r="ED64" i="3"/>
  <c r="EC64" i="3"/>
  <c r="EB64" i="3"/>
  <c r="EA64" i="3"/>
  <c r="DZ64" i="3"/>
  <c r="DY64" i="3"/>
  <c r="DX64" i="3"/>
  <c r="DW64" i="3"/>
  <c r="DV64" i="3"/>
  <c r="DU64" i="3"/>
  <c r="DT64" i="3"/>
  <c r="DS64" i="3"/>
  <c r="DR64" i="3"/>
  <c r="DQ64" i="3"/>
  <c r="DP64" i="3"/>
  <c r="DO64" i="3"/>
  <c r="DN64" i="3"/>
  <c r="DM64" i="3"/>
  <c r="DL64" i="3"/>
  <c r="DK64" i="3"/>
  <c r="DJ64" i="3"/>
  <c r="DI64" i="3"/>
  <c r="DH64" i="3"/>
  <c r="DG64" i="3"/>
  <c r="DF64" i="3"/>
  <c r="DE64" i="3"/>
  <c r="DD64" i="3"/>
  <c r="DC64" i="3"/>
  <c r="DB64" i="3"/>
  <c r="DA64" i="3"/>
  <c r="CZ64" i="3"/>
  <c r="CY64" i="3"/>
  <c r="CX64" i="3"/>
  <c r="CW64" i="3"/>
  <c r="CV64" i="3"/>
  <c r="CU64" i="3"/>
  <c r="CT64" i="3"/>
  <c r="CS64" i="3"/>
  <c r="CR64" i="3"/>
  <c r="CQ64" i="3"/>
  <c r="CP64" i="3"/>
  <c r="CO64" i="3"/>
  <c r="CN64" i="3"/>
  <c r="CM64" i="3"/>
  <c r="CL64" i="3"/>
  <c r="CK64" i="3"/>
  <c r="CJ64" i="3"/>
  <c r="CI64" i="3"/>
  <c r="CH64" i="3"/>
  <c r="CG64" i="3"/>
  <c r="CF64" i="3"/>
  <c r="CE64" i="3"/>
  <c r="CD64" i="3"/>
  <c r="CC64" i="3"/>
  <c r="CB64" i="3"/>
  <c r="CA64" i="3"/>
  <c r="BZ64" i="3"/>
  <c r="BY64" i="3"/>
  <c r="BX64" i="3"/>
  <c r="BW64" i="3"/>
  <c r="BV64" i="3"/>
  <c r="BU64"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M57" i="3" s="1"/>
  <c r="N57" i="3" s="1"/>
  <c r="L57" i="3" s="1"/>
  <c r="X64" i="3"/>
  <c r="W64" i="3"/>
  <c r="V64" i="3"/>
  <c r="U64" i="3"/>
  <c r="T64" i="3"/>
  <c r="S64" i="3"/>
  <c r="R64" i="3"/>
  <c r="N54" i="3"/>
  <c r="M54" i="3"/>
  <c r="L54" i="3"/>
  <c r="F17" i="1" s="1"/>
  <c r="M51" i="3"/>
  <c r="N51" i="3" s="1"/>
  <c r="L51" i="3"/>
  <c r="KS46" i="3"/>
  <c r="KR46" i="3"/>
  <c r="KQ46" i="3"/>
  <c r="KP46" i="3"/>
  <c r="KO46" i="3"/>
  <c r="KN46" i="3"/>
  <c r="KM46" i="3"/>
  <c r="KL46" i="3"/>
  <c r="KK46" i="3"/>
  <c r="KJ46" i="3"/>
  <c r="KI46" i="3"/>
  <c r="KH46" i="3"/>
  <c r="KG46" i="3"/>
  <c r="KF46" i="3"/>
  <c r="KE46" i="3"/>
  <c r="KD46" i="3"/>
  <c r="KC46" i="3"/>
  <c r="KB46" i="3"/>
  <c r="KA46" i="3"/>
  <c r="JZ46" i="3"/>
  <c r="JY46" i="3"/>
  <c r="JX46" i="3"/>
  <c r="JW46" i="3"/>
  <c r="JV46" i="3"/>
  <c r="JU46" i="3"/>
  <c r="JT46" i="3"/>
  <c r="JS46" i="3"/>
  <c r="JR46" i="3"/>
  <c r="JQ46" i="3"/>
  <c r="JP46" i="3"/>
  <c r="JO46" i="3"/>
  <c r="JN46" i="3"/>
  <c r="JM46" i="3"/>
  <c r="JL46" i="3"/>
  <c r="JK46" i="3"/>
  <c r="JJ46" i="3"/>
  <c r="JI46" i="3"/>
  <c r="JH46" i="3"/>
  <c r="JG46" i="3"/>
  <c r="JF46" i="3"/>
  <c r="JE46" i="3"/>
  <c r="JD46" i="3"/>
  <c r="JC46" i="3"/>
  <c r="JB46" i="3"/>
  <c r="JA46" i="3"/>
  <c r="IZ46" i="3"/>
  <c r="IY46" i="3"/>
  <c r="IX46" i="3"/>
  <c r="IW46" i="3"/>
  <c r="IV46" i="3"/>
  <c r="IU46" i="3"/>
  <c r="IT46" i="3"/>
  <c r="IS46" i="3"/>
  <c r="IR46" i="3"/>
  <c r="IQ46" i="3"/>
  <c r="IP46" i="3"/>
  <c r="IO46" i="3"/>
  <c r="IN46" i="3"/>
  <c r="IM46" i="3"/>
  <c r="IL46" i="3"/>
  <c r="IK46" i="3"/>
  <c r="IJ46" i="3"/>
  <c r="II46" i="3"/>
  <c r="IH46" i="3"/>
  <c r="IG46" i="3"/>
  <c r="IF46" i="3"/>
  <c r="IE46" i="3"/>
  <c r="ID46" i="3"/>
  <c r="IC46" i="3"/>
  <c r="IB46" i="3"/>
  <c r="IA46" i="3"/>
  <c r="HZ46" i="3"/>
  <c r="HY46" i="3"/>
  <c r="HX46" i="3"/>
  <c r="HW46" i="3"/>
  <c r="HV46" i="3"/>
  <c r="HU46" i="3"/>
  <c r="HT46" i="3"/>
  <c r="HS46" i="3"/>
  <c r="HR46" i="3"/>
  <c r="HQ46" i="3"/>
  <c r="HP46" i="3"/>
  <c r="HO46" i="3"/>
  <c r="HN46" i="3"/>
  <c r="HM46" i="3"/>
  <c r="HL46" i="3"/>
  <c r="HK46" i="3"/>
  <c r="HJ46" i="3"/>
  <c r="HI46" i="3"/>
  <c r="HH46" i="3"/>
  <c r="HG46" i="3"/>
  <c r="HF46" i="3"/>
  <c r="HE46" i="3"/>
  <c r="HD46" i="3"/>
  <c r="HC46" i="3"/>
  <c r="HB46" i="3"/>
  <c r="HA46" i="3"/>
  <c r="GZ46" i="3"/>
  <c r="GY46" i="3"/>
  <c r="GX46" i="3"/>
  <c r="GW46" i="3"/>
  <c r="GV46" i="3"/>
  <c r="GU46" i="3"/>
  <c r="GT46" i="3"/>
  <c r="GS46" i="3"/>
  <c r="GR46" i="3"/>
  <c r="GQ46" i="3"/>
  <c r="GP46" i="3"/>
  <c r="GO46" i="3"/>
  <c r="GN46" i="3"/>
  <c r="GM46" i="3"/>
  <c r="GL46" i="3"/>
  <c r="GK46" i="3"/>
  <c r="GJ46" i="3"/>
  <c r="GI46" i="3"/>
  <c r="GH46" i="3"/>
  <c r="GG46" i="3"/>
  <c r="GF46" i="3"/>
  <c r="GE46" i="3"/>
  <c r="GD46" i="3"/>
  <c r="GC46" i="3"/>
  <c r="GB46" i="3"/>
  <c r="GA46" i="3"/>
  <c r="FZ46" i="3"/>
  <c r="FY46" i="3"/>
  <c r="FX46" i="3"/>
  <c r="FW46" i="3"/>
  <c r="FV46" i="3"/>
  <c r="FU46" i="3"/>
  <c r="FT46" i="3"/>
  <c r="FS46" i="3"/>
  <c r="FR46" i="3"/>
  <c r="FQ46" i="3"/>
  <c r="FP46" i="3"/>
  <c r="FO46" i="3"/>
  <c r="FN46" i="3"/>
  <c r="FM46" i="3"/>
  <c r="FL46" i="3"/>
  <c r="FK46" i="3"/>
  <c r="FJ46" i="3"/>
  <c r="FI46" i="3"/>
  <c r="FH46" i="3"/>
  <c r="FG46" i="3"/>
  <c r="FF46" i="3"/>
  <c r="FE46" i="3"/>
  <c r="FD46" i="3"/>
  <c r="FC46" i="3"/>
  <c r="FB46" i="3"/>
  <c r="FA46" i="3"/>
  <c r="EZ46" i="3"/>
  <c r="EY46" i="3"/>
  <c r="EX46" i="3"/>
  <c r="EW46" i="3"/>
  <c r="EV46" i="3"/>
  <c r="EU46" i="3"/>
  <c r="ET46" i="3"/>
  <c r="ES46" i="3"/>
  <c r="ER46" i="3"/>
  <c r="EQ46" i="3"/>
  <c r="EP46" i="3"/>
  <c r="EO46"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M45" i="3" s="1"/>
  <c r="N45" i="3" s="1"/>
  <c r="L45" i="3" s="1"/>
  <c r="R46" i="3"/>
  <c r="KS45" i="3"/>
  <c r="KR45" i="3"/>
  <c r="KQ45" i="3"/>
  <c r="KP45" i="3"/>
  <c r="KO45" i="3"/>
  <c r="KN45" i="3"/>
  <c r="KM45" i="3"/>
  <c r="KL45" i="3"/>
  <c r="KK45" i="3"/>
  <c r="KJ45" i="3"/>
  <c r="KI45" i="3"/>
  <c r="KH45" i="3"/>
  <c r="KG45" i="3"/>
  <c r="KF45" i="3"/>
  <c r="KE45" i="3"/>
  <c r="KD45" i="3"/>
  <c r="KC45" i="3"/>
  <c r="KB45" i="3"/>
  <c r="KA45" i="3"/>
  <c r="JZ45" i="3"/>
  <c r="JY45" i="3"/>
  <c r="JX45" i="3"/>
  <c r="JW45" i="3"/>
  <c r="JV45" i="3"/>
  <c r="JU45" i="3"/>
  <c r="JT45" i="3"/>
  <c r="JS45" i="3"/>
  <c r="JR45" i="3"/>
  <c r="JQ45" i="3"/>
  <c r="JP45" i="3"/>
  <c r="JO45" i="3"/>
  <c r="JN45" i="3"/>
  <c r="JM45" i="3"/>
  <c r="JL45" i="3"/>
  <c r="JK45" i="3"/>
  <c r="JJ45" i="3"/>
  <c r="JI45" i="3"/>
  <c r="JH45" i="3"/>
  <c r="JG45" i="3"/>
  <c r="JF45" i="3"/>
  <c r="JE45" i="3"/>
  <c r="JD45" i="3"/>
  <c r="JC45" i="3"/>
  <c r="JB45" i="3"/>
  <c r="JA45" i="3"/>
  <c r="IZ45" i="3"/>
  <c r="IY45" i="3"/>
  <c r="IX45" i="3"/>
  <c r="IW45" i="3"/>
  <c r="IV45" i="3"/>
  <c r="IU45" i="3"/>
  <c r="IT45" i="3"/>
  <c r="IS45" i="3"/>
  <c r="IR45" i="3"/>
  <c r="IQ45" i="3"/>
  <c r="IP45" i="3"/>
  <c r="IO45" i="3"/>
  <c r="IN45" i="3"/>
  <c r="IM45" i="3"/>
  <c r="IL45" i="3"/>
  <c r="IK45" i="3"/>
  <c r="IJ45" i="3"/>
  <c r="II45" i="3"/>
  <c r="IH45" i="3"/>
  <c r="IG45" i="3"/>
  <c r="IF45" i="3"/>
  <c r="IE45" i="3"/>
  <c r="ID45" i="3"/>
  <c r="IC45" i="3"/>
  <c r="IB45" i="3"/>
  <c r="IA45" i="3"/>
  <c r="HZ45" i="3"/>
  <c r="HY45" i="3"/>
  <c r="HX45" i="3"/>
  <c r="HW45" i="3"/>
  <c r="HV45" i="3"/>
  <c r="HU45" i="3"/>
  <c r="HT45" i="3"/>
  <c r="HS45" i="3"/>
  <c r="HR45" i="3"/>
  <c r="HQ45" i="3"/>
  <c r="HP45" i="3"/>
  <c r="HO45" i="3"/>
  <c r="HN45" i="3"/>
  <c r="HM45" i="3"/>
  <c r="HL45" i="3"/>
  <c r="HK45" i="3"/>
  <c r="HJ45" i="3"/>
  <c r="HI45" i="3"/>
  <c r="HH45" i="3"/>
  <c r="HG45" i="3"/>
  <c r="HF45" i="3"/>
  <c r="HE45" i="3"/>
  <c r="HD45" i="3"/>
  <c r="HC45" i="3"/>
  <c r="HB45" i="3"/>
  <c r="HA45" i="3"/>
  <c r="GZ45" i="3"/>
  <c r="GY45" i="3"/>
  <c r="GX45" i="3"/>
  <c r="GW45" i="3"/>
  <c r="GV45" i="3"/>
  <c r="GU45" i="3"/>
  <c r="GT45" i="3"/>
  <c r="GS45" i="3"/>
  <c r="GR45" i="3"/>
  <c r="GQ45" i="3"/>
  <c r="GP45" i="3"/>
  <c r="GO45" i="3"/>
  <c r="GN45" i="3"/>
  <c r="GM45" i="3"/>
  <c r="GL45" i="3"/>
  <c r="GK45" i="3"/>
  <c r="GJ45" i="3"/>
  <c r="GI45" i="3"/>
  <c r="GH45" i="3"/>
  <c r="GG45" i="3"/>
  <c r="GF45" i="3"/>
  <c r="GE45" i="3"/>
  <c r="GD45" i="3"/>
  <c r="GC45" i="3"/>
  <c r="GB45" i="3"/>
  <c r="GA45" i="3"/>
  <c r="FZ45" i="3"/>
  <c r="FY45" i="3"/>
  <c r="FX45" i="3"/>
  <c r="FW45" i="3"/>
  <c r="FV45" i="3"/>
  <c r="FU45" i="3"/>
  <c r="FT45" i="3"/>
  <c r="FS45" i="3"/>
  <c r="FR45" i="3"/>
  <c r="FQ45" i="3"/>
  <c r="FP45" i="3"/>
  <c r="FO45" i="3"/>
  <c r="FN45" i="3"/>
  <c r="FM45" i="3"/>
  <c r="FL45" i="3"/>
  <c r="FK45" i="3"/>
  <c r="FJ45" i="3"/>
  <c r="FI45" i="3"/>
  <c r="FH45" i="3"/>
  <c r="FG45" i="3"/>
  <c r="FF45" i="3"/>
  <c r="FE45" i="3"/>
  <c r="FD45" i="3"/>
  <c r="FC45" i="3"/>
  <c r="FB45" i="3"/>
  <c r="FA45" i="3"/>
  <c r="EZ45" i="3"/>
  <c r="EY45" i="3"/>
  <c r="EX45" i="3"/>
  <c r="EW45" i="3"/>
  <c r="EV45" i="3"/>
  <c r="EU45" i="3"/>
  <c r="ET45" i="3"/>
  <c r="ES45" i="3"/>
  <c r="ER45" i="3"/>
  <c r="EQ45" i="3"/>
  <c r="EP45" i="3"/>
  <c r="EO45" i="3"/>
  <c r="EN45" i="3"/>
  <c r="EM45" i="3"/>
  <c r="EL45" i="3"/>
  <c r="EK45" i="3"/>
  <c r="EJ45" i="3"/>
  <c r="EI45" i="3"/>
  <c r="EH45" i="3"/>
  <c r="EG45" i="3"/>
  <c r="EF45" i="3"/>
  <c r="EE45" i="3"/>
  <c r="ED45" i="3"/>
  <c r="EC45" i="3"/>
  <c r="EB45" i="3"/>
  <c r="EA45" i="3"/>
  <c r="DZ45" i="3"/>
  <c r="DY45" i="3"/>
  <c r="DX45" i="3"/>
  <c r="DW45" i="3"/>
  <c r="DV45" i="3"/>
  <c r="DU45" i="3"/>
  <c r="DT45" i="3"/>
  <c r="DS45" i="3"/>
  <c r="DR45" i="3"/>
  <c r="DQ45" i="3"/>
  <c r="DP45" i="3"/>
  <c r="DO45" i="3"/>
  <c r="DN45" i="3"/>
  <c r="DM45" i="3"/>
  <c r="DL45" i="3"/>
  <c r="DK45" i="3"/>
  <c r="DJ45" i="3"/>
  <c r="DI45" i="3"/>
  <c r="DH45" i="3"/>
  <c r="DG45" i="3"/>
  <c r="DF45" i="3"/>
  <c r="DE45" i="3"/>
  <c r="DD45" i="3"/>
  <c r="DC45" i="3"/>
  <c r="DB45" i="3"/>
  <c r="DA45" i="3"/>
  <c r="CZ45" i="3"/>
  <c r="CY45" i="3"/>
  <c r="CX45" i="3"/>
  <c r="CW45" i="3"/>
  <c r="CV45" i="3"/>
  <c r="CU45" i="3"/>
  <c r="CT45" i="3"/>
  <c r="CS45" i="3"/>
  <c r="CR45" i="3"/>
  <c r="CQ45" i="3"/>
  <c r="CP45" i="3"/>
  <c r="CO45" i="3"/>
  <c r="CN45" i="3"/>
  <c r="CM45" i="3"/>
  <c r="CL45" i="3"/>
  <c r="CK45" i="3"/>
  <c r="CJ45" i="3"/>
  <c r="CI45" i="3"/>
  <c r="CH45" i="3"/>
  <c r="CG45" i="3"/>
  <c r="CF45" i="3"/>
  <c r="CE45" i="3"/>
  <c r="CD45" i="3"/>
  <c r="CC45" i="3"/>
  <c r="CB45" i="3"/>
  <c r="CA45" i="3"/>
  <c r="BZ45" i="3"/>
  <c r="BY45" i="3"/>
  <c r="BX45" i="3"/>
  <c r="BW45" i="3"/>
  <c r="BV45" i="3"/>
  <c r="BU45"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M42" i="3" s="1"/>
  <c r="N42" i="3" s="1"/>
  <c r="L42" i="3" s="1"/>
  <c r="R45" i="3"/>
  <c r="KS44" i="3"/>
  <c r="KR44" i="3"/>
  <c r="KQ44" i="3"/>
  <c r="KP44" i="3"/>
  <c r="KO44" i="3"/>
  <c r="KN44" i="3"/>
  <c r="KM44" i="3"/>
  <c r="KL44" i="3"/>
  <c r="KK44" i="3"/>
  <c r="KJ44" i="3"/>
  <c r="KI44" i="3"/>
  <c r="KH44" i="3"/>
  <c r="KG44" i="3"/>
  <c r="KF44" i="3"/>
  <c r="KE44" i="3"/>
  <c r="KD44" i="3"/>
  <c r="KC44" i="3"/>
  <c r="KB44" i="3"/>
  <c r="KA44" i="3"/>
  <c r="JZ44" i="3"/>
  <c r="JY44" i="3"/>
  <c r="JX44" i="3"/>
  <c r="JW44" i="3"/>
  <c r="JV44" i="3"/>
  <c r="JU44" i="3"/>
  <c r="JT44" i="3"/>
  <c r="JS44" i="3"/>
  <c r="JR44" i="3"/>
  <c r="JQ44" i="3"/>
  <c r="JP44" i="3"/>
  <c r="JO44" i="3"/>
  <c r="JN44" i="3"/>
  <c r="JM44" i="3"/>
  <c r="JL44" i="3"/>
  <c r="JK44" i="3"/>
  <c r="JJ44" i="3"/>
  <c r="JI44" i="3"/>
  <c r="JH44" i="3"/>
  <c r="JG44" i="3"/>
  <c r="JF44" i="3"/>
  <c r="JE44" i="3"/>
  <c r="JD44" i="3"/>
  <c r="JC44" i="3"/>
  <c r="JB44" i="3"/>
  <c r="JA44" i="3"/>
  <c r="IZ44" i="3"/>
  <c r="IY44" i="3"/>
  <c r="IX44" i="3"/>
  <c r="IW44" i="3"/>
  <c r="IV44" i="3"/>
  <c r="IU44" i="3"/>
  <c r="IT44" i="3"/>
  <c r="IS44" i="3"/>
  <c r="IR44" i="3"/>
  <c r="IQ44" i="3"/>
  <c r="IP44" i="3"/>
  <c r="IO44" i="3"/>
  <c r="IN44" i="3"/>
  <c r="IM44" i="3"/>
  <c r="IL44" i="3"/>
  <c r="IK44" i="3"/>
  <c r="IJ44" i="3"/>
  <c r="II44" i="3"/>
  <c r="IH44" i="3"/>
  <c r="IG44" i="3"/>
  <c r="IF44" i="3"/>
  <c r="IE44" i="3"/>
  <c r="ID44" i="3"/>
  <c r="IC44" i="3"/>
  <c r="IB44" i="3"/>
  <c r="IA44" i="3"/>
  <c r="HZ44" i="3"/>
  <c r="HY44" i="3"/>
  <c r="HX44" i="3"/>
  <c r="HW44" i="3"/>
  <c r="HV44" i="3"/>
  <c r="HU44" i="3"/>
  <c r="HT44" i="3"/>
  <c r="HS44" i="3"/>
  <c r="HR44" i="3"/>
  <c r="HQ44" i="3"/>
  <c r="HP44" i="3"/>
  <c r="HO44" i="3"/>
  <c r="HN44" i="3"/>
  <c r="HM44" i="3"/>
  <c r="HL44" i="3"/>
  <c r="HK44" i="3"/>
  <c r="HJ44" i="3"/>
  <c r="HI44" i="3"/>
  <c r="HH44" i="3"/>
  <c r="HG44" i="3"/>
  <c r="HF44" i="3"/>
  <c r="HE44" i="3"/>
  <c r="HD44" i="3"/>
  <c r="HC44" i="3"/>
  <c r="HB44" i="3"/>
  <c r="HA44" i="3"/>
  <c r="GZ44" i="3"/>
  <c r="GY44" i="3"/>
  <c r="GX44" i="3"/>
  <c r="GW44" i="3"/>
  <c r="GV44" i="3"/>
  <c r="GU44" i="3"/>
  <c r="GT44" i="3"/>
  <c r="GS44" i="3"/>
  <c r="GR44" i="3"/>
  <c r="GQ44" i="3"/>
  <c r="GP44" i="3"/>
  <c r="GO44" i="3"/>
  <c r="GN44" i="3"/>
  <c r="GM44" i="3"/>
  <c r="GL44" i="3"/>
  <c r="GK44" i="3"/>
  <c r="GJ44" i="3"/>
  <c r="GI44" i="3"/>
  <c r="GH44" i="3"/>
  <c r="GG44" i="3"/>
  <c r="GF44" i="3"/>
  <c r="GE44" i="3"/>
  <c r="GD44" i="3"/>
  <c r="GC44" i="3"/>
  <c r="GB44" i="3"/>
  <c r="GA44" i="3"/>
  <c r="FZ44" i="3"/>
  <c r="FY44" i="3"/>
  <c r="FX44" i="3"/>
  <c r="FW44" i="3"/>
  <c r="FV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M39" i="3" s="1"/>
  <c r="N39" i="3" s="1"/>
  <c r="L39" i="3" s="1"/>
  <c r="Z44" i="3"/>
  <c r="Y44" i="3"/>
  <c r="X44" i="3"/>
  <c r="W44" i="3"/>
  <c r="V44" i="3"/>
  <c r="U44" i="3"/>
  <c r="T44" i="3"/>
  <c r="S44" i="3"/>
  <c r="R44" i="3"/>
  <c r="KS43" i="3"/>
  <c r="KR43" i="3"/>
  <c r="KQ43" i="3"/>
  <c r="KP43" i="3"/>
  <c r="KO43" i="3"/>
  <c r="KN43" i="3"/>
  <c r="KM43" i="3"/>
  <c r="KL43" i="3"/>
  <c r="KK43" i="3"/>
  <c r="KJ43" i="3"/>
  <c r="KI43" i="3"/>
  <c r="KH43" i="3"/>
  <c r="KG43" i="3"/>
  <c r="KF43" i="3"/>
  <c r="KE43" i="3"/>
  <c r="KD43" i="3"/>
  <c r="KC43" i="3"/>
  <c r="KB43" i="3"/>
  <c r="KA43" i="3"/>
  <c r="JZ43" i="3"/>
  <c r="JY43" i="3"/>
  <c r="JX43" i="3"/>
  <c r="JW43" i="3"/>
  <c r="JV43" i="3"/>
  <c r="JU43" i="3"/>
  <c r="JT43" i="3"/>
  <c r="JS43" i="3"/>
  <c r="JR43" i="3"/>
  <c r="JQ43" i="3"/>
  <c r="JP43" i="3"/>
  <c r="JO43" i="3"/>
  <c r="JN43" i="3"/>
  <c r="JM43" i="3"/>
  <c r="JL43" i="3"/>
  <c r="JK43" i="3"/>
  <c r="JJ43" i="3"/>
  <c r="JI43" i="3"/>
  <c r="JH43" i="3"/>
  <c r="JG43" i="3"/>
  <c r="JF43" i="3"/>
  <c r="JE43" i="3"/>
  <c r="JD43" i="3"/>
  <c r="JC43" i="3"/>
  <c r="JB43" i="3"/>
  <c r="JA43" i="3"/>
  <c r="IZ43" i="3"/>
  <c r="IY43" i="3"/>
  <c r="IX43" i="3"/>
  <c r="IW43" i="3"/>
  <c r="IV43" i="3"/>
  <c r="IU43" i="3"/>
  <c r="IT43" i="3"/>
  <c r="IS43" i="3"/>
  <c r="IR43" i="3"/>
  <c r="IQ43" i="3"/>
  <c r="IP43" i="3"/>
  <c r="IO43" i="3"/>
  <c r="IN43" i="3"/>
  <c r="IM43" i="3"/>
  <c r="IL43" i="3"/>
  <c r="IK43" i="3"/>
  <c r="IJ43" i="3"/>
  <c r="II43" i="3"/>
  <c r="IH43" i="3"/>
  <c r="IG43" i="3"/>
  <c r="IF43" i="3"/>
  <c r="IE43" i="3"/>
  <c r="ID43" i="3"/>
  <c r="IC43" i="3"/>
  <c r="IB43" i="3"/>
  <c r="IA43" i="3"/>
  <c r="HZ43" i="3"/>
  <c r="HY43" i="3"/>
  <c r="HX43" i="3"/>
  <c r="HW43" i="3"/>
  <c r="HV43" i="3"/>
  <c r="HU43" i="3"/>
  <c r="HT43" i="3"/>
  <c r="HS43" i="3"/>
  <c r="HR43" i="3"/>
  <c r="HQ43" i="3"/>
  <c r="HP43" i="3"/>
  <c r="HO43" i="3"/>
  <c r="HN43" i="3"/>
  <c r="HM43" i="3"/>
  <c r="HL43" i="3"/>
  <c r="HK43" i="3"/>
  <c r="HJ43" i="3"/>
  <c r="HI43" i="3"/>
  <c r="HH43" i="3"/>
  <c r="HG43" i="3"/>
  <c r="HF43" i="3"/>
  <c r="HE43" i="3"/>
  <c r="HD43" i="3"/>
  <c r="HC43" i="3"/>
  <c r="HB43" i="3"/>
  <c r="HA43" i="3"/>
  <c r="GZ43" i="3"/>
  <c r="GY43" i="3"/>
  <c r="GX43" i="3"/>
  <c r="GW43" i="3"/>
  <c r="GV43" i="3"/>
  <c r="GU43" i="3"/>
  <c r="GT43" i="3"/>
  <c r="GS43" i="3"/>
  <c r="GR43" i="3"/>
  <c r="GQ43" i="3"/>
  <c r="GP43" i="3"/>
  <c r="GO43" i="3"/>
  <c r="GN43" i="3"/>
  <c r="GM43" i="3"/>
  <c r="GL43" i="3"/>
  <c r="GK43" i="3"/>
  <c r="GJ43" i="3"/>
  <c r="GI43" i="3"/>
  <c r="GH43" i="3"/>
  <c r="GG43" i="3"/>
  <c r="GF43" i="3"/>
  <c r="GE43" i="3"/>
  <c r="GD43" i="3"/>
  <c r="GC43" i="3"/>
  <c r="GB43"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M36" i="3" s="1"/>
  <c r="N36" i="3" s="1"/>
  <c r="L36" i="3" s="1"/>
  <c r="M33" i="3"/>
  <c r="N33" i="3" s="1"/>
  <c r="L33" i="3"/>
  <c r="M30" i="3"/>
  <c r="N30" i="3" s="1"/>
  <c r="L30" i="3"/>
  <c r="KS25" i="3"/>
  <c r="KR25" i="3"/>
  <c r="KQ25" i="3"/>
  <c r="KP25" i="3"/>
  <c r="KO25" i="3"/>
  <c r="KN25" i="3"/>
  <c r="KM25" i="3"/>
  <c r="KL25" i="3"/>
  <c r="KK25" i="3"/>
  <c r="KJ25" i="3"/>
  <c r="KI25" i="3"/>
  <c r="KH25" i="3"/>
  <c r="KG25" i="3"/>
  <c r="KF25" i="3"/>
  <c r="KE25" i="3"/>
  <c r="KD25" i="3"/>
  <c r="KC25" i="3"/>
  <c r="KB25" i="3"/>
  <c r="KA25" i="3"/>
  <c r="JZ25" i="3"/>
  <c r="JY25" i="3"/>
  <c r="JX25" i="3"/>
  <c r="JW25" i="3"/>
  <c r="JV25" i="3"/>
  <c r="JU25" i="3"/>
  <c r="JT25" i="3"/>
  <c r="JS25" i="3"/>
  <c r="JR25" i="3"/>
  <c r="JQ25" i="3"/>
  <c r="JP25" i="3"/>
  <c r="JO25" i="3"/>
  <c r="JN25" i="3"/>
  <c r="JM25" i="3"/>
  <c r="JL25" i="3"/>
  <c r="JK25" i="3"/>
  <c r="JJ25" i="3"/>
  <c r="JI25" i="3"/>
  <c r="JH25" i="3"/>
  <c r="JG25" i="3"/>
  <c r="JF25" i="3"/>
  <c r="JE25" i="3"/>
  <c r="JD25" i="3"/>
  <c r="JC25" i="3"/>
  <c r="JB25" i="3"/>
  <c r="JA25" i="3"/>
  <c r="IZ25" i="3"/>
  <c r="IY25" i="3"/>
  <c r="IX25" i="3"/>
  <c r="IW25" i="3"/>
  <c r="IV25" i="3"/>
  <c r="IU25" i="3"/>
  <c r="IT25" i="3"/>
  <c r="IS25" i="3"/>
  <c r="IR25" i="3"/>
  <c r="IQ25" i="3"/>
  <c r="IP25" i="3"/>
  <c r="IO25" i="3"/>
  <c r="IN25" i="3"/>
  <c r="IM25" i="3"/>
  <c r="IL25" i="3"/>
  <c r="IK25" i="3"/>
  <c r="IJ25" i="3"/>
  <c r="II25" i="3"/>
  <c r="IH25" i="3"/>
  <c r="IG25" i="3"/>
  <c r="IF25" i="3"/>
  <c r="IE25" i="3"/>
  <c r="ID25" i="3"/>
  <c r="IC25" i="3"/>
  <c r="IB25" i="3"/>
  <c r="IA25" i="3"/>
  <c r="HZ25" i="3"/>
  <c r="HY25" i="3"/>
  <c r="HX25" i="3"/>
  <c r="HW25" i="3"/>
  <c r="HV25" i="3"/>
  <c r="HU25" i="3"/>
  <c r="HT25" i="3"/>
  <c r="HS25" i="3"/>
  <c r="HR25" i="3"/>
  <c r="HQ25" i="3"/>
  <c r="HP25" i="3"/>
  <c r="HO25" i="3"/>
  <c r="HN25" i="3"/>
  <c r="HM25" i="3"/>
  <c r="HL25" i="3"/>
  <c r="HK25" i="3"/>
  <c r="HJ25" i="3"/>
  <c r="HI25" i="3"/>
  <c r="HH25" i="3"/>
  <c r="HG25" i="3"/>
  <c r="HF25" i="3"/>
  <c r="HE25" i="3"/>
  <c r="HD25" i="3"/>
  <c r="HC25" i="3"/>
  <c r="HB25" i="3"/>
  <c r="HA25" i="3"/>
  <c r="GZ25" i="3"/>
  <c r="GY25" i="3"/>
  <c r="GX25" i="3"/>
  <c r="GW25" i="3"/>
  <c r="GV25" i="3"/>
  <c r="GU25" i="3"/>
  <c r="GT25" i="3"/>
  <c r="GS25" i="3"/>
  <c r="GR25" i="3"/>
  <c r="GQ25" i="3"/>
  <c r="GP25" i="3"/>
  <c r="GO25" i="3"/>
  <c r="GN25" i="3"/>
  <c r="GM25" i="3"/>
  <c r="GL25" i="3"/>
  <c r="GK25" i="3"/>
  <c r="GJ25" i="3"/>
  <c r="GI25" i="3"/>
  <c r="GH25" i="3"/>
  <c r="GG25" i="3"/>
  <c r="GF25" i="3"/>
  <c r="GE25" i="3"/>
  <c r="GD25" i="3"/>
  <c r="GC25" i="3"/>
  <c r="GB25" i="3"/>
  <c r="GA25" i="3"/>
  <c r="FZ25" i="3"/>
  <c r="FY25" i="3"/>
  <c r="FX25" i="3"/>
  <c r="FW25" i="3"/>
  <c r="FV25" i="3"/>
  <c r="FU25" i="3"/>
  <c r="FT25" i="3"/>
  <c r="FS25" i="3"/>
  <c r="FR25" i="3"/>
  <c r="FQ25" i="3"/>
  <c r="FP25" i="3"/>
  <c r="FO25" i="3"/>
  <c r="FN25" i="3"/>
  <c r="FM25" i="3"/>
  <c r="FL25" i="3"/>
  <c r="FK25" i="3"/>
  <c r="FJ25" i="3"/>
  <c r="FI25" i="3"/>
  <c r="FH25" i="3"/>
  <c r="FG25" i="3"/>
  <c r="FF25" i="3"/>
  <c r="FE25" i="3"/>
  <c r="FD25" i="3"/>
  <c r="FC25" i="3"/>
  <c r="FB25" i="3"/>
  <c r="FA25" i="3"/>
  <c r="EZ25" i="3"/>
  <c r="EY25" i="3"/>
  <c r="EX25" i="3"/>
  <c r="EW25" i="3"/>
  <c r="EV25" i="3"/>
  <c r="EU25" i="3"/>
  <c r="ET25" i="3"/>
  <c r="ES25" i="3"/>
  <c r="ER25" i="3"/>
  <c r="EQ25" i="3"/>
  <c r="EP25" i="3"/>
  <c r="EO25" i="3"/>
  <c r="EN25" i="3"/>
  <c r="EM25" i="3"/>
  <c r="EL25" i="3"/>
  <c r="EK25" i="3"/>
  <c r="EJ25" i="3"/>
  <c r="EI25" i="3"/>
  <c r="EH25" i="3"/>
  <c r="EG25" i="3"/>
  <c r="EF25" i="3"/>
  <c r="EE25" i="3"/>
  <c r="ED25" i="3"/>
  <c r="EC25" i="3"/>
  <c r="EB25" i="3"/>
  <c r="EA25" i="3"/>
  <c r="DZ25" i="3"/>
  <c r="DY25" i="3"/>
  <c r="DX25" i="3"/>
  <c r="DW25" i="3"/>
  <c r="DV25" i="3"/>
  <c r="DU25" i="3"/>
  <c r="DT25" i="3"/>
  <c r="DS25" i="3"/>
  <c r="DR25" i="3"/>
  <c r="DQ25" i="3"/>
  <c r="DP25" i="3"/>
  <c r="DO25" i="3"/>
  <c r="DN25" i="3"/>
  <c r="DM25" i="3"/>
  <c r="DL25" i="3"/>
  <c r="DK25" i="3"/>
  <c r="DJ25" i="3"/>
  <c r="DI25" i="3"/>
  <c r="DH25" i="3"/>
  <c r="DG25" i="3"/>
  <c r="DF25" i="3"/>
  <c r="DE25" i="3"/>
  <c r="DD25" i="3"/>
  <c r="DC25" i="3"/>
  <c r="DB25" i="3"/>
  <c r="DA25" i="3"/>
  <c r="CZ25"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M24" i="3" s="1"/>
  <c r="N24" i="3" s="1"/>
  <c r="L24" i="3" s="1"/>
  <c r="R25" i="3"/>
  <c r="KS24" i="3"/>
  <c r="KR24" i="3"/>
  <c r="KQ24" i="3"/>
  <c r="KP24" i="3"/>
  <c r="KO24" i="3"/>
  <c r="KN24" i="3"/>
  <c r="KM24" i="3"/>
  <c r="KL24" i="3"/>
  <c r="KK24" i="3"/>
  <c r="KJ24" i="3"/>
  <c r="KI24" i="3"/>
  <c r="KH24" i="3"/>
  <c r="KG24" i="3"/>
  <c r="KF24" i="3"/>
  <c r="KE24" i="3"/>
  <c r="KD24" i="3"/>
  <c r="KC24" i="3"/>
  <c r="KB24" i="3"/>
  <c r="KA24" i="3"/>
  <c r="JZ24" i="3"/>
  <c r="JY24" i="3"/>
  <c r="JX24" i="3"/>
  <c r="JW24" i="3"/>
  <c r="JV24" i="3"/>
  <c r="JU24" i="3"/>
  <c r="JT24" i="3"/>
  <c r="JS24" i="3"/>
  <c r="JR24" i="3"/>
  <c r="JQ24" i="3"/>
  <c r="JP24" i="3"/>
  <c r="JO24" i="3"/>
  <c r="JN24" i="3"/>
  <c r="JM24" i="3"/>
  <c r="JL24" i="3"/>
  <c r="JK24" i="3"/>
  <c r="JJ24" i="3"/>
  <c r="JI24" i="3"/>
  <c r="JH24" i="3"/>
  <c r="JG24" i="3"/>
  <c r="JF24" i="3"/>
  <c r="JE24" i="3"/>
  <c r="JD24" i="3"/>
  <c r="JC24" i="3"/>
  <c r="JB24" i="3"/>
  <c r="JA24" i="3"/>
  <c r="IZ24" i="3"/>
  <c r="IY24" i="3"/>
  <c r="IX24" i="3"/>
  <c r="IW24" i="3"/>
  <c r="IV24" i="3"/>
  <c r="IU24" i="3"/>
  <c r="IT24" i="3"/>
  <c r="IS24" i="3"/>
  <c r="IR24" i="3"/>
  <c r="IQ24" i="3"/>
  <c r="IP24" i="3"/>
  <c r="IO24" i="3"/>
  <c r="IN24" i="3"/>
  <c r="IM24" i="3"/>
  <c r="IL24" i="3"/>
  <c r="IK24" i="3"/>
  <c r="IJ24" i="3"/>
  <c r="II24" i="3"/>
  <c r="IH24" i="3"/>
  <c r="IG24" i="3"/>
  <c r="IF24" i="3"/>
  <c r="IE24" i="3"/>
  <c r="ID24" i="3"/>
  <c r="IC24" i="3"/>
  <c r="IB24" i="3"/>
  <c r="IA24" i="3"/>
  <c r="HZ24" i="3"/>
  <c r="HY24" i="3"/>
  <c r="HX24" i="3"/>
  <c r="HW24" i="3"/>
  <c r="HV24" i="3"/>
  <c r="HU24" i="3"/>
  <c r="HT24" i="3"/>
  <c r="HS24" i="3"/>
  <c r="HR24" i="3"/>
  <c r="HQ24" i="3"/>
  <c r="HP24" i="3"/>
  <c r="HO24" i="3"/>
  <c r="HN24" i="3"/>
  <c r="HM24" i="3"/>
  <c r="HL24" i="3"/>
  <c r="HK24" i="3"/>
  <c r="HJ24" i="3"/>
  <c r="HI24" i="3"/>
  <c r="HH24" i="3"/>
  <c r="HG24" i="3"/>
  <c r="HF24" i="3"/>
  <c r="HE24" i="3"/>
  <c r="HD24" i="3"/>
  <c r="HC24" i="3"/>
  <c r="HB24" i="3"/>
  <c r="HA24" i="3"/>
  <c r="GZ24" i="3"/>
  <c r="GY24" i="3"/>
  <c r="GX24" i="3"/>
  <c r="GW24" i="3"/>
  <c r="GV24" i="3"/>
  <c r="GU24" i="3"/>
  <c r="GT24" i="3"/>
  <c r="GS24" i="3"/>
  <c r="GR24" i="3"/>
  <c r="GQ24" i="3"/>
  <c r="GP24" i="3"/>
  <c r="GO24" i="3"/>
  <c r="GN24" i="3"/>
  <c r="GM24" i="3"/>
  <c r="GL24" i="3"/>
  <c r="GK24" i="3"/>
  <c r="GJ24" i="3"/>
  <c r="GI24" i="3"/>
  <c r="GH24" i="3"/>
  <c r="GG24" i="3"/>
  <c r="GF24" i="3"/>
  <c r="GE24" i="3"/>
  <c r="GD24" i="3"/>
  <c r="GC24" i="3"/>
  <c r="GB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M21" i="3" s="1"/>
  <c r="N21" i="3" s="1"/>
  <c r="L21" i="3" s="1"/>
  <c r="KS23" i="3"/>
  <c r="KR23" i="3"/>
  <c r="KQ23" i="3"/>
  <c r="KP23" i="3"/>
  <c r="KO23" i="3"/>
  <c r="KN23" i="3"/>
  <c r="KM23" i="3"/>
  <c r="KL23" i="3"/>
  <c r="KK23" i="3"/>
  <c r="KJ23" i="3"/>
  <c r="KI23" i="3"/>
  <c r="KH23" i="3"/>
  <c r="KG23" i="3"/>
  <c r="KF23" i="3"/>
  <c r="KE23" i="3"/>
  <c r="KD23" i="3"/>
  <c r="KC23" i="3"/>
  <c r="KB23" i="3"/>
  <c r="KA23" i="3"/>
  <c r="JZ23" i="3"/>
  <c r="JY23" i="3"/>
  <c r="JX23" i="3"/>
  <c r="JW23" i="3"/>
  <c r="JV23" i="3"/>
  <c r="JU23" i="3"/>
  <c r="JT23" i="3"/>
  <c r="JS23" i="3"/>
  <c r="JR23" i="3"/>
  <c r="JQ23" i="3"/>
  <c r="JP23" i="3"/>
  <c r="JO23" i="3"/>
  <c r="JN23" i="3"/>
  <c r="JM23" i="3"/>
  <c r="JL23" i="3"/>
  <c r="JK23" i="3"/>
  <c r="JJ23" i="3"/>
  <c r="JI23" i="3"/>
  <c r="JH23" i="3"/>
  <c r="JG23" i="3"/>
  <c r="JF23" i="3"/>
  <c r="JE23" i="3"/>
  <c r="JD23" i="3"/>
  <c r="JC23" i="3"/>
  <c r="JB23" i="3"/>
  <c r="JA23" i="3"/>
  <c r="IZ23" i="3"/>
  <c r="IY23" i="3"/>
  <c r="IX23" i="3"/>
  <c r="IW23" i="3"/>
  <c r="IV23" i="3"/>
  <c r="IU23" i="3"/>
  <c r="IT23" i="3"/>
  <c r="IS23" i="3"/>
  <c r="IR23" i="3"/>
  <c r="IQ23" i="3"/>
  <c r="IP23" i="3"/>
  <c r="IO23" i="3"/>
  <c r="IN23" i="3"/>
  <c r="IM23" i="3"/>
  <c r="IL23" i="3"/>
  <c r="IK23" i="3"/>
  <c r="IJ23" i="3"/>
  <c r="II23" i="3"/>
  <c r="IH23" i="3"/>
  <c r="IG23" i="3"/>
  <c r="IF23" i="3"/>
  <c r="IE23" i="3"/>
  <c r="ID23" i="3"/>
  <c r="IC23" i="3"/>
  <c r="IB23" i="3"/>
  <c r="IA23" i="3"/>
  <c r="HZ23" i="3"/>
  <c r="HY23" i="3"/>
  <c r="HX23" i="3"/>
  <c r="HW23" i="3"/>
  <c r="HV23" i="3"/>
  <c r="HU23" i="3"/>
  <c r="HT23" i="3"/>
  <c r="HS23" i="3"/>
  <c r="HR23" i="3"/>
  <c r="HQ23" i="3"/>
  <c r="HP23" i="3"/>
  <c r="HO23" i="3"/>
  <c r="HN23" i="3"/>
  <c r="HM23" i="3"/>
  <c r="HL23" i="3"/>
  <c r="HK23" i="3"/>
  <c r="HJ23" i="3"/>
  <c r="HI23" i="3"/>
  <c r="HH23" i="3"/>
  <c r="HG23" i="3"/>
  <c r="HF23" i="3"/>
  <c r="HE23" i="3"/>
  <c r="HD23" i="3"/>
  <c r="HC23" i="3"/>
  <c r="HB23" i="3"/>
  <c r="HA23" i="3"/>
  <c r="GZ23" i="3"/>
  <c r="GY23" i="3"/>
  <c r="GX23" i="3"/>
  <c r="GW23" i="3"/>
  <c r="GV23" i="3"/>
  <c r="GU23" i="3"/>
  <c r="GT23" i="3"/>
  <c r="GS23" i="3"/>
  <c r="GR23" i="3"/>
  <c r="GQ23" i="3"/>
  <c r="GP23" i="3"/>
  <c r="GO23" i="3"/>
  <c r="GN23" i="3"/>
  <c r="GM23" i="3"/>
  <c r="GL23" i="3"/>
  <c r="GK23" i="3"/>
  <c r="GJ23" i="3"/>
  <c r="GI23" i="3"/>
  <c r="GH23" i="3"/>
  <c r="GG23" i="3"/>
  <c r="GF23" i="3"/>
  <c r="GE23" i="3"/>
  <c r="GD23" i="3"/>
  <c r="GC23" i="3"/>
  <c r="GB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KS22" i="3"/>
  <c r="KR22" i="3"/>
  <c r="KQ22" i="3"/>
  <c r="KP22" i="3"/>
  <c r="KO22" i="3"/>
  <c r="KN22" i="3"/>
  <c r="KM22" i="3"/>
  <c r="KL22" i="3"/>
  <c r="KK22" i="3"/>
  <c r="KJ22" i="3"/>
  <c r="KI22" i="3"/>
  <c r="KH22" i="3"/>
  <c r="KG22" i="3"/>
  <c r="KF22" i="3"/>
  <c r="KE22" i="3"/>
  <c r="KD22" i="3"/>
  <c r="KC22" i="3"/>
  <c r="KB22" i="3"/>
  <c r="KA22" i="3"/>
  <c r="JZ22" i="3"/>
  <c r="JY22" i="3"/>
  <c r="JX22" i="3"/>
  <c r="JW22" i="3"/>
  <c r="JV22" i="3"/>
  <c r="JU22" i="3"/>
  <c r="JT22" i="3"/>
  <c r="JS22" i="3"/>
  <c r="JR22" i="3"/>
  <c r="JQ22" i="3"/>
  <c r="JP22" i="3"/>
  <c r="JO22" i="3"/>
  <c r="JN22" i="3"/>
  <c r="JM22" i="3"/>
  <c r="JL22" i="3"/>
  <c r="JK22" i="3"/>
  <c r="JJ22" i="3"/>
  <c r="JI22" i="3"/>
  <c r="JH22" i="3"/>
  <c r="JG22" i="3"/>
  <c r="JF22" i="3"/>
  <c r="JE22" i="3"/>
  <c r="JD22" i="3"/>
  <c r="JC22" i="3"/>
  <c r="JB22" i="3"/>
  <c r="JA22" i="3"/>
  <c r="IZ22" i="3"/>
  <c r="IY22" i="3"/>
  <c r="IX22" i="3"/>
  <c r="IW22" i="3"/>
  <c r="IV22" i="3"/>
  <c r="IU22" i="3"/>
  <c r="IT22" i="3"/>
  <c r="IS22" i="3"/>
  <c r="IR22" i="3"/>
  <c r="IQ22" i="3"/>
  <c r="IP22" i="3"/>
  <c r="IO22" i="3"/>
  <c r="IN22" i="3"/>
  <c r="IM22" i="3"/>
  <c r="IL22" i="3"/>
  <c r="IK22" i="3"/>
  <c r="IJ22" i="3"/>
  <c r="II22" i="3"/>
  <c r="IH22" i="3"/>
  <c r="IG22" i="3"/>
  <c r="IF22" i="3"/>
  <c r="IE22" i="3"/>
  <c r="ID22" i="3"/>
  <c r="IC22" i="3"/>
  <c r="IB22" i="3"/>
  <c r="IA22" i="3"/>
  <c r="HZ22" i="3"/>
  <c r="HY22" i="3"/>
  <c r="HX22" i="3"/>
  <c r="HW22" i="3"/>
  <c r="HV22" i="3"/>
  <c r="HU22" i="3"/>
  <c r="HT22" i="3"/>
  <c r="HS22" i="3"/>
  <c r="HR22" i="3"/>
  <c r="HQ22" i="3"/>
  <c r="HP22" i="3"/>
  <c r="HO22" i="3"/>
  <c r="HN22" i="3"/>
  <c r="HM22" i="3"/>
  <c r="HL22" i="3"/>
  <c r="HK22" i="3"/>
  <c r="HJ22" i="3"/>
  <c r="HI22" i="3"/>
  <c r="HH22" i="3"/>
  <c r="HG22" i="3"/>
  <c r="HF22" i="3"/>
  <c r="HE22" i="3"/>
  <c r="HD22" i="3"/>
  <c r="HC22" i="3"/>
  <c r="HB22" i="3"/>
  <c r="HA22" i="3"/>
  <c r="GZ22" i="3"/>
  <c r="GY22" i="3"/>
  <c r="GX22" i="3"/>
  <c r="GW22" i="3"/>
  <c r="GV22" i="3"/>
  <c r="GU22" i="3"/>
  <c r="GT22" i="3"/>
  <c r="GS22" i="3"/>
  <c r="GR22" i="3"/>
  <c r="GQ22" i="3"/>
  <c r="GP22" i="3"/>
  <c r="GO22" i="3"/>
  <c r="GN22" i="3"/>
  <c r="GM22" i="3"/>
  <c r="GL22" i="3"/>
  <c r="GK22" i="3"/>
  <c r="GJ22" i="3"/>
  <c r="GI22" i="3"/>
  <c r="GH22" i="3"/>
  <c r="GG22" i="3"/>
  <c r="GF22" i="3"/>
  <c r="GE22" i="3"/>
  <c r="GD22" i="3"/>
  <c r="GC22" i="3"/>
  <c r="GB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M15" i="3" s="1"/>
  <c r="N15" i="3" s="1"/>
  <c r="L15" i="3" s="1"/>
  <c r="U22" i="3"/>
  <c r="T22" i="3"/>
  <c r="S22" i="3"/>
  <c r="R22" i="3"/>
  <c r="M18" i="3"/>
  <c r="N18" i="3" s="1"/>
  <c r="L18" i="3" s="1"/>
  <c r="N12" i="3"/>
  <c r="M12" i="3"/>
  <c r="L12" i="3"/>
  <c r="N17" i="1" s="1"/>
  <c r="M9" i="3"/>
  <c r="N9" i="3" s="1"/>
  <c r="L9" i="3"/>
  <c r="L10" i="2"/>
  <c r="K10" i="2"/>
  <c r="J10" i="2"/>
  <c r="I10" i="2"/>
  <c r="H10" i="2"/>
  <c r="L9" i="2"/>
  <c r="K9" i="2"/>
  <c r="J9" i="2"/>
  <c r="I9" i="2"/>
  <c r="H9" i="2"/>
  <c r="L8" i="2"/>
  <c r="K8" i="2"/>
  <c r="J8" i="2"/>
  <c r="I8" i="2"/>
  <c r="H8" i="2"/>
  <c r="L7" i="2"/>
  <c r="K7" i="2"/>
  <c r="J7" i="2"/>
  <c r="I7" i="2"/>
  <c r="H7" i="2"/>
  <c r="L5" i="2"/>
  <c r="K5" i="2"/>
  <c r="J5" i="2"/>
  <c r="I5" i="2"/>
  <c r="H5" i="2"/>
  <c r="R43" i="1"/>
  <c r="Q43" i="1"/>
  <c r="P43" i="1"/>
  <c r="O43" i="1"/>
  <c r="N43" i="1"/>
  <c r="M43" i="1"/>
  <c r="I42" i="1"/>
  <c r="M41" i="1"/>
  <c r="M40" i="1"/>
  <c r="R37" i="1"/>
  <c r="Q37" i="1"/>
  <c r="P37" i="1"/>
  <c r="O37" i="1"/>
  <c r="N37" i="1"/>
  <c r="H37" i="1"/>
  <c r="G37" i="1"/>
  <c r="F37" i="1"/>
  <c r="E37" i="1"/>
  <c r="D37" i="1"/>
  <c r="H36" i="1"/>
  <c r="G36" i="1"/>
  <c r="F36" i="1"/>
  <c r="E36" i="1"/>
  <c r="D36" i="1"/>
  <c r="Q17" i="1"/>
  <c r="P17" i="1"/>
  <c r="O17" i="1"/>
  <c r="G17" i="1"/>
  <c r="E17" i="1"/>
  <c r="D17" i="1"/>
  <c r="R16" i="1"/>
  <c r="Q16" i="1"/>
  <c r="P16" i="1"/>
  <c r="P40" i="1" s="1"/>
  <c r="O16" i="1"/>
  <c r="O40" i="1" s="1"/>
  <c r="N16" i="1"/>
  <c r="H16" i="1"/>
  <c r="G16" i="1"/>
  <c r="F16" i="1"/>
  <c r="E16" i="1"/>
  <c r="D16" i="1"/>
  <c r="R7" i="1"/>
  <c r="Q7" i="1"/>
  <c r="P7" i="1"/>
  <c r="O7" i="1"/>
  <c r="N7" i="1"/>
  <c r="R6" i="1"/>
  <c r="Q6" i="1"/>
  <c r="P6" i="1"/>
  <c r="O6" i="1"/>
  <c r="N6" i="1"/>
  <c r="R5" i="1"/>
  <c r="Q5" i="1"/>
  <c r="P5" i="1"/>
  <c r="O5" i="1"/>
  <c r="N5" i="1"/>
  <c r="A2" i="1"/>
  <c r="O29" i="1" l="1"/>
  <c r="O23" i="1"/>
  <c r="E31" i="1"/>
  <c r="O32" i="1"/>
  <c r="E20" i="1"/>
  <c r="E28" i="1"/>
  <c r="O21" i="1"/>
  <c r="E29" i="1"/>
  <c r="E23" i="1"/>
  <c r="O30" i="1"/>
  <c r="O24" i="1"/>
  <c r="E32" i="1"/>
  <c r="E21" i="1"/>
  <c r="O28" i="1"/>
  <c r="O33" i="1" s="1"/>
  <c r="O22" i="1"/>
  <c r="O20" i="1"/>
  <c r="O25" i="1" s="1"/>
  <c r="O41" i="1" s="1"/>
  <c r="E30" i="1"/>
  <c r="E24" i="1"/>
  <c r="O31" i="1"/>
  <c r="E22" i="1"/>
  <c r="D28" i="1"/>
  <c r="D22" i="1"/>
  <c r="D20" i="1"/>
  <c r="N29" i="1"/>
  <c r="N23" i="1"/>
  <c r="D31" i="1"/>
  <c r="N32" i="1"/>
  <c r="N21" i="1"/>
  <c r="D23" i="1"/>
  <c r="D29" i="1"/>
  <c r="N31" i="1"/>
  <c r="N30" i="1"/>
  <c r="N24" i="1"/>
  <c r="D32" i="1"/>
  <c r="D21" i="1"/>
  <c r="N20" i="1"/>
  <c r="N28" i="1"/>
  <c r="N22" i="1"/>
  <c r="D30" i="1"/>
  <c r="D24" i="1"/>
  <c r="H20" i="1"/>
  <c r="H25" i="1" s="1"/>
  <c r="R24" i="1"/>
  <c r="R21" i="1"/>
  <c r="H29" i="1"/>
  <c r="H23" i="1"/>
  <c r="R30" i="1"/>
  <c r="H32" i="1"/>
  <c r="H21" i="1"/>
  <c r="R28" i="1"/>
  <c r="R22" i="1"/>
  <c r="H30" i="1"/>
  <c r="H24" i="1"/>
  <c r="R31" i="1"/>
  <c r="R23" i="1"/>
  <c r="R20" i="1"/>
  <c r="H31" i="1"/>
  <c r="R32" i="1"/>
  <c r="H28" i="1"/>
  <c r="H22" i="1"/>
  <c r="R29" i="1"/>
  <c r="Q32" i="1"/>
  <c r="G29" i="1"/>
  <c r="G23" i="1"/>
  <c r="G20" i="1"/>
  <c r="G25" i="1" s="1"/>
  <c r="Q21" i="1"/>
  <c r="G28" i="1"/>
  <c r="Q24" i="1"/>
  <c r="Q30" i="1"/>
  <c r="G31" i="1"/>
  <c r="Q29" i="1"/>
  <c r="G32" i="1"/>
  <c r="G21" i="1"/>
  <c r="G22" i="1"/>
  <c r="Q28" i="1"/>
  <c r="Q22" i="1"/>
  <c r="G30" i="1"/>
  <c r="G24" i="1"/>
  <c r="Q31" i="1"/>
  <c r="Q20" i="1"/>
  <c r="Q23" i="1"/>
  <c r="F31" i="1"/>
  <c r="P21" i="1"/>
  <c r="P29" i="1"/>
  <c r="P32" i="1"/>
  <c r="F29" i="1"/>
  <c r="F20" i="1"/>
  <c r="F23" i="1"/>
  <c r="F28" i="1"/>
  <c r="F22" i="1"/>
  <c r="P30" i="1"/>
  <c r="P24" i="1"/>
  <c r="F32" i="1"/>
  <c r="F21" i="1"/>
  <c r="P28" i="1"/>
  <c r="P33" i="1" s="1"/>
  <c r="P22" i="1"/>
  <c r="F30" i="1"/>
  <c r="F24" i="1"/>
  <c r="P31" i="1"/>
  <c r="P20" i="1"/>
  <c r="P23" i="1"/>
  <c r="H17" i="1"/>
  <c r="R40" i="1"/>
  <c r="N40" i="1"/>
  <c r="S37" i="1"/>
  <c r="Q40" i="1"/>
  <c r="Q33" i="1" l="1"/>
  <c r="D25" i="1"/>
  <c r="E33" i="1"/>
  <c r="N33" i="1"/>
  <c r="D33" i="1"/>
  <c r="E25" i="1"/>
  <c r="E39" i="1" s="1"/>
  <c r="E40" i="1" s="1"/>
  <c r="F33" i="1"/>
  <c r="R25" i="1"/>
  <c r="R41" i="1" s="1"/>
  <c r="N25" i="1"/>
  <c r="N41" i="1" s="1"/>
  <c r="Q25" i="1"/>
  <c r="Q41" i="1" s="1"/>
  <c r="F25" i="1"/>
  <c r="F39" i="1" s="1"/>
  <c r="F40" i="1" s="1"/>
  <c r="F41" i="1" s="1"/>
  <c r="H33" i="1"/>
  <c r="H39" i="1" s="1"/>
  <c r="G33" i="1"/>
  <c r="G39" i="1" s="1"/>
  <c r="G40" i="1" s="1"/>
  <c r="G41" i="1" s="1"/>
  <c r="P25" i="1"/>
  <c r="P41" i="1" s="1"/>
  <c r="R33" i="1"/>
  <c r="H40" i="1" l="1"/>
  <c r="H41" i="1"/>
  <c r="S43" i="1"/>
  <c r="D39" i="1"/>
  <c r="D40" i="1" s="1"/>
  <c r="D41" i="1" s="1"/>
  <c r="I43" i="1" s="1"/>
  <c r="J11" i="1" s="1"/>
  <c r="E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Riveros</author>
  </authors>
  <commentList>
    <comment ref="O3" authorId="0" shapeId="0" xr:uid="{62CCDD94-7557-427E-B887-F6683F43F708}">
      <text>
        <r>
          <rPr>
            <sz val="9"/>
            <color indexed="81"/>
            <rFont val="Tahoma"/>
            <family val="2"/>
          </rPr>
          <t xml:space="preserve">Only used if is significant to the final MCL value.
Use positive  to represents a daily average payment </t>
        </r>
        <r>
          <rPr>
            <b/>
            <sz val="9"/>
            <color indexed="81"/>
            <rFont val="Tahoma"/>
            <family val="2"/>
          </rPr>
          <t>from AEMO</t>
        </r>
        <r>
          <rPr>
            <sz val="9"/>
            <color indexed="81"/>
            <rFont val="Tahoma"/>
            <family val="2"/>
          </rPr>
          <t xml:space="preserve"> and a negative for a payment </t>
        </r>
        <r>
          <rPr>
            <b/>
            <sz val="9"/>
            <color indexed="81"/>
            <rFont val="Tahoma"/>
            <family val="2"/>
          </rPr>
          <t>to AEMO</t>
        </r>
        <r>
          <rPr>
            <sz val="9"/>
            <color indexed="81"/>
            <rFont val="Tahoma"/>
            <family val="2"/>
          </rPr>
          <t xml:space="preserve">
</t>
        </r>
      </text>
    </comment>
  </commentList>
</comments>
</file>

<file path=xl/sharedStrings.xml><?xml version="1.0" encoding="utf-8"?>
<sst xmlns="http://schemas.openxmlformats.org/spreadsheetml/2006/main" count="485" uniqueCount="152">
  <si>
    <t>NSW</t>
  </si>
  <si>
    <t>QLD</t>
  </si>
  <si>
    <t>SA</t>
  </si>
  <si>
    <t>TAS</t>
  </si>
  <si>
    <t>VIC</t>
  </si>
  <si>
    <r>
      <t>P</t>
    </r>
    <r>
      <rPr>
        <b/>
        <vertAlign val="subscript"/>
        <sz val="11"/>
        <color indexed="8"/>
        <rFont val="Calibri"/>
        <family val="2"/>
      </rPr>
      <t>R</t>
    </r>
  </si>
  <si>
    <r>
      <t>T</t>
    </r>
    <r>
      <rPr>
        <b/>
        <vertAlign val="subscript"/>
        <sz val="11"/>
        <rFont val="Arial"/>
        <family val="2"/>
      </rPr>
      <t>OSL</t>
    </r>
  </si>
  <si>
    <r>
      <t>T</t>
    </r>
    <r>
      <rPr>
        <b/>
        <vertAlign val="subscript"/>
        <sz val="11"/>
        <rFont val="Arial"/>
        <family val="2"/>
      </rPr>
      <t>RP</t>
    </r>
  </si>
  <si>
    <t>GST</t>
  </si>
  <si>
    <r>
      <t>VFOSL</t>
    </r>
    <r>
      <rPr>
        <b/>
        <vertAlign val="subscript"/>
        <sz val="11"/>
        <color indexed="8"/>
        <rFont val="Calibri"/>
        <family val="2"/>
      </rPr>
      <t>R</t>
    </r>
  </si>
  <si>
    <r>
      <t>VFPM</t>
    </r>
    <r>
      <rPr>
        <b/>
        <vertAlign val="subscript"/>
        <sz val="11"/>
        <color indexed="8"/>
        <rFont val="Calibri"/>
        <family val="2"/>
      </rPr>
      <t>R</t>
    </r>
  </si>
  <si>
    <t>These parameters reflect values entered in worksheet RegionalData</t>
  </si>
  <si>
    <t>MCL</t>
  </si>
  <si>
    <t>Outstandings limit</t>
  </si>
  <si>
    <t>Prudential margin</t>
  </si>
  <si>
    <t>Total</t>
  </si>
  <si>
    <r>
      <t>VEL</t>
    </r>
    <r>
      <rPr>
        <b/>
        <vertAlign val="subscript"/>
        <sz val="11"/>
        <rFont val="Aptos Narrow"/>
        <family val="2"/>
        <scheme val="minor"/>
      </rPr>
      <t>R</t>
    </r>
  </si>
  <si>
    <r>
      <t>VEL</t>
    </r>
    <r>
      <rPr>
        <b/>
        <vertAlign val="subscript"/>
        <sz val="10"/>
        <rFont val="Arial"/>
        <family val="2"/>
      </rPr>
      <t>R</t>
    </r>
  </si>
  <si>
    <r>
      <t>VEG</t>
    </r>
    <r>
      <rPr>
        <b/>
        <vertAlign val="subscript"/>
        <sz val="11"/>
        <rFont val="Aptos Narrow"/>
        <family val="2"/>
        <scheme val="minor"/>
      </rPr>
      <t>R</t>
    </r>
  </si>
  <si>
    <r>
      <t>VEG</t>
    </r>
    <r>
      <rPr>
        <b/>
        <vertAlign val="subscript"/>
        <sz val="10"/>
        <rFont val="Arial"/>
        <family val="2"/>
      </rPr>
      <t>R</t>
    </r>
  </si>
  <si>
    <t>Debit reallocations</t>
  </si>
  <si>
    <t>Energy</t>
  </si>
  <si>
    <t>Swap</t>
  </si>
  <si>
    <t>Cap100</t>
  </si>
  <si>
    <t>Cap200</t>
  </si>
  <si>
    <t>Cap300</t>
  </si>
  <si>
    <r>
      <t>VRD</t>
    </r>
    <r>
      <rPr>
        <b/>
        <vertAlign val="subscript"/>
        <sz val="11"/>
        <rFont val="Aptos Narrow"/>
        <family val="2"/>
        <scheme val="minor"/>
      </rPr>
      <t>R</t>
    </r>
  </si>
  <si>
    <r>
      <t>VRD</t>
    </r>
    <r>
      <rPr>
        <b/>
        <vertAlign val="subscript"/>
        <sz val="10"/>
        <rFont val="Arial"/>
        <family val="2"/>
      </rPr>
      <t>R</t>
    </r>
  </si>
  <si>
    <t>Credit reallocations</t>
  </si>
  <si>
    <r>
      <t>VRC</t>
    </r>
    <r>
      <rPr>
        <b/>
        <vertAlign val="subscript"/>
        <sz val="11"/>
        <rFont val="Aptos Narrow"/>
        <family val="2"/>
        <scheme val="minor"/>
      </rPr>
      <t>R</t>
    </r>
  </si>
  <si>
    <r>
      <t>VRC</t>
    </r>
    <r>
      <rPr>
        <b/>
        <vertAlign val="subscript"/>
        <sz val="10"/>
        <rFont val="Arial"/>
        <family val="2"/>
      </rPr>
      <t>R</t>
    </r>
  </si>
  <si>
    <t>Dollar reallocations</t>
  </si>
  <si>
    <r>
      <t>RD$</t>
    </r>
    <r>
      <rPr>
        <b/>
        <vertAlign val="subscript"/>
        <sz val="11"/>
        <rFont val="Aptos Narrow"/>
        <family val="2"/>
        <scheme val="minor"/>
      </rPr>
      <t>R</t>
    </r>
  </si>
  <si>
    <t>Daily typical accrual</t>
  </si>
  <si>
    <r>
      <t>RC$</t>
    </r>
    <r>
      <rPr>
        <b/>
        <vertAlign val="subscript"/>
        <sz val="11"/>
        <rFont val="Aptos Narrow"/>
        <family val="2"/>
        <scheme val="minor"/>
      </rPr>
      <t>R</t>
    </r>
  </si>
  <si>
    <t>DTA</t>
  </si>
  <si>
    <r>
      <t>OSL</t>
    </r>
    <r>
      <rPr>
        <b/>
        <vertAlign val="subscript"/>
        <sz val="11"/>
        <color indexed="8"/>
        <rFont val="Aptos Narrow"/>
        <family val="2"/>
        <scheme val="minor"/>
      </rPr>
      <t>R,U</t>
    </r>
  </si>
  <si>
    <r>
      <t>OSL</t>
    </r>
    <r>
      <rPr>
        <b/>
        <vertAlign val="subscript"/>
        <sz val="11"/>
        <color indexed="8"/>
        <rFont val="Aptos Narrow"/>
        <family val="2"/>
        <scheme val="minor"/>
      </rPr>
      <t>R,I</t>
    </r>
  </si>
  <si>
    <r>
      <t>PM</t>
    </r>
    <r>
      <rPr>
        <b/>
        <vertAlign val="subscript"/>
        <sz val="11"/>
        <color indexed="8"/>
        <rFont val="Calibri"/>
        <family val="2"/>
      </rPr>
      <t>R,</t>
    </r>
  </si>
  <si>
    <t>EAS$</t>
  </si>
  <si>
    <t>OSL</t>
  </si>
  <si>
    <t>PM</t>
  </si>
  <si>
    <t>Notes</t>
  </si>
  <si>
    <t>This calculator can be used to simulate the MCL , OSL and PM values with different input values. It can be used to assist participants in managing their prudential requirements, including the management of reallocation requests.</t>
  </si>
  <si>
    <t>The calculator is used by entering values into the green shaded cells. All other cells are locked.</t>
  </si>
  <si>
    <t>MCL, OSL and PM values calculated are not rounded. However the Credit Limits Procedure defines rounding, and AEMO applies this as part of it's review.</t>
  </si>
  <si>
    <t>The values in this calculator have been amended for the carbon price adjustment.</t>
  </si>
  <si>
    <t>Disclaimer</t>
  </si>
  <si>
    <t xml:space="preserve">This calculator is made available to you on the following basis: </t>
  </si>
  <si>
    <t>(a) Purpose – This calculator has been produced by the Australian Energy Market Operator Limited (AEMO) to provide information about the calculation of maximum credit limits in the National Electricity Market as at the date of publication.</t>
  </si>
  <si>
    <t xml:space="preserve">(b) No substitute – This calculator is not a substitute for, and should not be read in lieu of, the National Electricity Law (NEL), the National Electricity Rules (Rules) or any other relevant laws, codes, rules, procedures or policies. Further, this calculator does not constitute </t>
  </si>
  <si>
    <t xml:space="preserve">      legal or business advice and should not be relied on as a substitute for obtaining detailed advice about the NEL, the Rules, or any other relevant laws, codes, rules, procedures or policies, or any aspect of the national electricity market or the electricity industry.</t>
  </si>
  <si>
    <t xml:space="preserve">(c) No Warranty – While AEMO has used due care and skill in the production of this calculator, neither AEMO, nor any of its employees, agents and consultants make any representation or warranty as to the accuracy, reliability, completeness or suitability for particular </t>
  </si>
  <si>
    <t xml:space="preserve">       purposes of the information provided by this calculator.  </t>
  </si>
  <si>
    <t xml:space="preserve">(d) Limitation of liability - To the extent permitted by law, AEMO and its advisers, consultants and other contributors to this calculator (or their respective associated companies, businesses, partners, directors, officers or employees) shall not be liable for any errors, </t>
  </si>
  <si>
    <t xml:space="preserve">      omissions, defects or misrepresentations in the information contained in this calculator, or for any loss or damage suffered by persons who use or rely on such information (including by reason of negligence, negligent misstatement or otherwise). If any law prohibits </t>
  </si>
  <si>
    <t xml:space="preserve">     the exclusion of such liability, AEMO’s liability is limited, at AEMO’s option, to the re-supply of the information, provided that this limitation is permitted by law and is fair and reasonable.</t>
  </si>
  <si>
    <t>Regional data Shoulder 2024</t>
  </si>
  <si>
    <t>Average daily regional load</t>
  </si>
  <si>
    <r>
      <t>ERL</t>
    </r>
    <r>
      <rPr>
        <b/>
        <vertAlign val="subscript"/>
        <sz val="12"/>
        <color indexed="8"/>
        <rFont val="Calibri"/>
        <family val="2"/>
      </rPr>
      <t>R</t>
    </r>
  </si>
  <si>
    <t>Average regional price</t>
  </si>
  <si>
    <r>
      <t>P</t>
    </r>
    <r>
      <rPr>
        <b/>
        <vertAlign val="subscript"/>
        <sz val="12"/>
        <color indexed="8"/>
        <rFont val="Calibri"/>
        <family val="2"/>
      </rPr>
      <t>R</t>
    </r>
  </si>
  <si>
    <t>These parameters can be changed to understand the impact of differing prices</t>
  </si>
  <si>
    <t>Regional load weighted price</t>
  </si>
  <si>
    <r>
      <t>RLWP</t>
    </r>
    <r>
      <rPr>
        <b/>
        <vertAlign val="subscript"/>
        <sz val="12"/>
        <color indexed="8"/>
        <rFont val="Calibri"/>
        <family val="2"/>
      </rPr>
      <t>R</t>
    </r>
  </si>
  <si>
    <r>
      <t>RLWP</t>
    </r>
    <r>
      <rPr>
        <b/>
        <vertAlign val="subscript"/>
        <sz val="12"/>
        <color indexed="8"/>
        <rFont val="Calibri"/>
        <family val="2"/>
      </rPr>
      <t>R,100</t>
    </r>
  </si>
  <si>
    <r>
      <t>RLWP</t>
    </r>
    <r>
      <rPr>
        <b/>
        <vertAlign val="subscript"/>
        <sz val="12"/>
        <color indexed="8"/>
        <rFont val="Calibri"/>
        <family val="2"/>
      </rPr>
      <t>R,200</t>
    </r>
  </si>
  <si>
    <r>
      <t>RLWP</t>
    </r>
    <r>
      <rPr>
        <b/>
        <vertAlign val="subscript"/>
        <sz val="12"/>
        <color indexed="8"/>
        <rFont val="Calibri"/>
        <family val="2"/>
      </rPr>
      <t>R,300</t>
    </r>
  </si>
  <si>
    <t>Outstandings limit volatility factor</t>
  </si>
  <si>
    <r>
      <t>VFOSL</t>
    </r>
    <r>
      <rPr>
        <b/>
        <vertAlign val="subscript"/>
        <sz val="12"/>
        <color indexed="8"/>
        <rFont val="Calibri"/>
        <family val="2"/>
      </rPr>
      <t>R</t>
    </r>
  </si>
  <si>
    <t>These parameters can be changed to understand impact of differing VFs</t>
  </si>
  <si>
    <t>Prudential margin volatility factor</t>
  </si>
  <si>
    <r>
      <t>VFPM</t>
    </r>
    <r>
      <rPr>
        <b/>
        <vertAlign val="subscript"/>
        <sz val="12"/>
        <color indexed="8"/>
        <rFont val="Calibri"/>
        <family val="2"/>
      </rPr>
      <t>R</t>
    </r>
  </si>
  <si>
    <t>SAPS settlement price</t>
  </si>
  <si>
    <r>
      <t>SAPSSP</t>
    </r>
    <r>
      <rPr>
        <b/>
        <vertAlign val="subscript"/>
        <sz val="12"/>
        <color indexed="8"/>
        <rFont val="Calibri"/>
        <family val="2"/>
      </rPr>
      <t>R</t>
    </r>
  </si>
  <si>
    <t>Firm price for Financial Year 2024-2025</t>
  </si>
  <si>
    <t>Profile by TI</t>
  </si>
  <si>
    <r>
      <t>ERL</t>
    </r>
    <r>
      <rPr>
        <b/>
        <vertAlign val="subscript"/>
        <sz val="18"/>
        <color indexed="8"/>
        <rFont val="Calibri"/>
        <family val="2"/>
      </rPr>
      <t>TI,R</t>
    </r>
  </si>
  <si>
    <r>
      <t>P</t>
    </r>
    <r>
      <rPr>
        <b/>
        <vertAlign val="subscript"/>
        <sz val="18"/>
        <color indexed="8"/>
        <rFont val="Calibri"/>
        <family val="2"/>
      </rPr>
      <t>TI,R</t>
    </r>
  </si>
  <si>
    <r>
      <t>P</t>
    </r>
    <r>
      <rPr>
        <b/>
        <vertAlign val="subscript"/>
        <sz val="18"/>
        <color indexed="8"/>
        <rFont val="Calibri"/>
        <family val="2"/>
      </rPr>
      <t>TI,R,100</t>
    </r>
  </si>
  <si>
    <r>
      <t>P</t>
    </r>
    <r>
      <rPr>
        <b/>
        <vertAlign val="subscript"/>
        <sz val="18"/>
        <color indexed="8"/>
        <rFont val="Calibri"/>
        <family val="2"/>
      </rPr>
      <t>TI,R,200</t>
    </r>
  </si>
  <si>
    <r>
      <t>P</t>
    </r>
    <r>
      <rPr>
        <b/>
        <vertAlign val="subscript"/>
        <sz val="18"/>
        <color indexed="8"/>
        <rFont val="Calibri"/>
        <family val="2"/>
      </rPr>
      <t>TI,R,300</t>
    </r>
  </si>
  <si>
    <t>Participant data</t>
  </si>
  <si>
    <t>Calculate with PM Offset?</t>
  </si>
  <si>
    <t>No</t>
  </si>
  <si>
    <t>Estimated ancillary services (EAS$)</t>
  </si>
  <si>
    <t>Average daily value</t>
  </si>
  <si>
    <t>Profile 5min</t>
  </si>
  <si>
    <t>Estimated load (ACE)</t>
  </si>
  <si>
    <r>
      <t>EL</t>
    </r>
    <r>
      <rPr>
        <b/>
        <vertAlign val="subscript"/>
        <sz val="12"/>
        <color indexed="8"/>
        <rFont val="Calibri"/>
        <family val="2"/>
      </rPr>
      <t>R</t>
    </r>
  </si>
  <si>
    <r>
      <t>PRAF</t>
    </r>
    <r>
      <rPr>
        <b/>
        <vertAlign val="subscript"/>
        <sz val="11"/>
        <color indexed="8"/>
        <rFont val="Calibri"/>
        <family val="2"/>
      </rPr>
      <t>L,R</t>
    </r>
  </si>
  <si>
    <r>
      <t>PLWP</t>
    </r>
    <r>
      <rPr>
        <b/>
        <vertAlign val="subscript"/>
        <sz val="11"/>
        <color indexed="63"/>
        <rFont val="Arial"/>
        <family val="2"/>
      </rPr>
      <t>R</t>
    </r>
  </si>
  <si>
    <r>
      <t>LWPR</t>
    </r>
    <r>
      <rPr>
        <b/>
        <vertAlign val="subscript"/>
        <sz val="11"/>
        <color indexed="63"/>
        <rFont val="Arial"/>
        <family val="2"/>
      </rPr>
      <t>L,R</t>
    </r>
  </si>
  <si>
    <r>
      <t>EL</t>
    </r>
    <r>
      <rPr>
        <b/>
        <vertAlign val="subscript"/>
        <sz val="12"/>
        <color indexed="8"/>
        <rFont val="Calibri"/>
        <family val="2"/>
      </rPr>
      <t>TI,M,R</t>
    </r>
  </si>
  <si>
    <t>Estimated SAPS load (ACE)</t>
  </si>
  <si>
    <r>
      <t>EL</t>
    </r>
    <r>
      <rPr>
        <b/>
        <vertAlign val="subscript"/>
        <sz val="12"/>
        <color indexed="8"/>
        <rFont val="Calibri"/>
        <family val="2"/>
      </rPr>
      <t>RS</t>
    </r>
  </si>
  <si>
    <r>
      <t>EL</t>
    </r>
    <r>
      <rPr>
        <b/>
        <vertAlign val="subscript"/>
        <sz val="12"/>
        <color indexed="8"/>
        <rFont val="Calibri"/>
        <family val="2"/>
      </rPr>
      <t>TI,R</t>
    </r>
  </si>
  <si>
    <t>Debit energy reallocations</t>
  </si>
  <si>
    <r>
      <t>RD</t>
    </r>
    <r>
      <rPr>
        <b/>
        <vertAlign val="subscript"/>
        <sz val="12"/>
        <color indexed="8"/>
        <rFont val="Calibri"/>
        <family val="2"/>
      </rPr>
      <t>R</t>
    </r>
  </si>
  <si>
    <r>
      <t>RD</t>
    </r>
    <r>
      <rPr>
        <b/>
        <vertAlign val="subscript"/>
        <sz val="12"/>
        <color indexed="8"/>
        <rFont val="Calibri"/>
        <family val="2"/>
      </rPr>
      <t>TI,R</t>
    </r>
  </si>
  <si>
    <t>Debit swap reallocations</t>
  </si>
  <si>
    <r>
      <t>RDS</t>
    </r>
    <r>
      <rPr>
        <b/>
        <vertAlign val="subscript"/>
        <sz val="12"/>
        <color indexed="8"/>
        <rFont val="Calibri"/>
        <family val="2"/>
      </rPr>
      <t>R</t>
    </r>
  </si>
  <si>
    <r>
      <t>PRAF</t>
    </r>
    <r>
      <rPr>
        <b/>
        <vertAlign val="subscript"/>
        <sz val="11"/>
        <color indexed="8"/>
        <rFont val="Calibri"/>
        <family val="2"/>
      </rPr>
      <t>G,R</t>
    </r>
  </si>
  <si>
    <r>
      <t>PGWP</t>
    </r>
    <r>
      <rPr>
        <b/>
        <vertAlign val="subscript"/>
        <sz val="11"/>
        <color indexed="63"/>
        <rFont val="Arial"/>
        <family val="2"/>
      </rPr>
      <t>R</t>
    </r>
  </si>
  <si>
    <r>
      <t>LWPR</t>
    </r>
    <r>
      <rPr>
        <b/>
        <vertAlign val="subscript"/>
        <sz val="11"/>
        <color indexed="63"/>
        <rFont val="Arial"/>
        <family val="2"/>
      </rPr>
      <t>G,R</t>
    </r>
  </si>
  <si>
    <r>
      <t>RDS</t>
    </r>
    <r>
      <rPr>
        <b/>
        <vertAlign val="subscript"/>
        <sz val="12"/>
        <color indexed="8"/>
        <rFont val="Calibri"/>
        <family val="2"/>
      </rPr>
      <t>TI,R</t>
    </r>
  </si>
  <si>
    <t>Debit cap reallocations</t>
  </si>
  <si>
    <r>
      <t>RDC</t>
    </r>
    <r>
      <rPr>
        <b/>
        <vertAlign val="subscript"/>
        <sz val="12"/>
        <color indexed="8"/>
        <rFont val="Calibri"/>
        <family val="2"/>
      </rPr>
      <t>R,100</t>
    </r>
  </si>
  <si>
    <r>
      <t>RDC</t>
    </r>
    <r>
      <rPr>
        <b/>
        <vertAlign val="subscript"/>
        <sz val="12"/>
        <color indexed="8"/>
        <rFont val="Calibri"/>
        <family val="2"/>
      </rPr>
      <t>TI,R,100</t>
    </r>
  </si>
  <si>
    <r>
      <t>RDC</t>
    </r>
    <r>
      <rPr>
        <b/>
        <vertAlign val="subscript"/>
        <sz val="12"/>
        <color indexed="8"/>
        <rFont val="Calibri"/>
        <family val="2"/>
      </rPr>
      <t>R,200</t>
    </r>
  </si>
  <si>
    <r>
      <t>RDC</t>
    </r>
    <r>
      <rPr>
        <b/>
        <vertAlign val="subscript"/>
        <sz val="12"/>
        <color indexed="8"/>
        <rFont val="Calibri"/>
        <family val="2"/>
      </rPr>
      <t>TI,R,200</t>
    </r>
  </si>
  <si>
    <r>
      <t>RDC</t>
    </r>
    <r>
      <rPr>
        <b/>
        <vertAlign val="subscript"/>
        <sz val="12"/>
        <color indexed="8"/>
        <rFont val="Calibri"/>
        <family val="2"/>
      </rPr>
      <t>R,300</t>
    </r>
  </si>
  <si>
    <r>
      <t>PRAF</t>
    </r>
    <r>
      <rPr>
        <b/>
        <vertAlign val="subscript"/>
        <sz val="11"/>
        <color indexed="8"/>
        <rFont val="Calibri"/>
        <family val="2"/>
      </rPr>
      <t>R,R</t>
    </r>
  </si>
  <si>
    <r>
      <t>PRWP</t>
    </r>
    <r>
      <rPr>
        <b/>
        <vertAlign val="subscript"/>
        <sz val="11"/>
        <color indexed="63"/>
        <rFont val="Arial"/>
        <family val="2"/>
      </rPr>
      <t>R</t>
    </r>
  </si>
  <si>
    <r>
      <t>LWPR</t>
    </r>
    <r>
      <rPr>
        <b/>
        <vertAlign val="subscript"/>
        <sz val="11"/>
        <color indexed="63"/>
        <rFont val="Arial"/>
        <family val="2"/>
      </rPr>
      <t>R,R</t>
    </r>
  </si>
  <si>
    <r>
      <t>RDC</t>
    </r>
    <r>
      <rPr>
        <b/>
        <vertAlign val="subscript"/>
        <sz val="12"/>
        <color indexed="8"/>
        <rFont val="Calibri"/>
        <family val="2"/>
      </rPr>
      <t>TI,R,300</t>
    </r>
  </si>
  <si>
    <t>Estimated generation (ASOE)</t>
  </si>
  <si>
    <r>
      <t>EG</t>
    </r>
    <r>
      <rPr>
        <b/>
        <vertAlign val="subscript"/>
        <sz val="12"/>
        <color indexed="8"/>
        <rFont val="Calibri"/>
        <family val="2"/>
      </rPr>
      <t>R</t>
    </r>
  </si>
  <si>
    <r>
      <t>EG</t>
    </r>
    <r>
      <rPr>
        <b/>
        <vertAlign val="subscript"/>
        <sz val="12"/>
        <color indexed="8"/>
        <rFont val="Calibri"/>
        <family val="2"/>
      </rPr>
      <t>TI,M,R</t>
    </r>
  </si>
  <si>
    <t>Estimated SAPS generation (ASOE)</t>
  </si>
  <si>
    <r>
      <t>EG</t>
    </r>
    <r>
      <rPr>
        <b/>
        <vertAlign val="subscript"/>
        <sz val="12"/>
        <color indexed="8"/>
        <rFont val="Calibri"/>
        <family val="2"/>
      </rPr>
      <t>RS</t>
    </r>
  </si>
  <si>
    <r>
      <t>EG</t>
    </r>
    <r>
      <rPr>
        <b/>
        <vertAlign val="subscript"/>
        <sz val="12"/>
        <color indexed="8"/>
        <rFont val="Calibri"/>
        <family val="2"/>
      </rPr>
      <t>TI,R</t>
    </r>
  </si>
  <si>
    <t>Credit energy reallocations</t>
  </si>
  <si>
    <r>
      <t>RC</t>
    </r>
    <r>
      <rPr>
        <b/>
        <vertAlign val="subscript"/>
        <sz val="12"/>
        <color indexed="8"/>
        <rFont val="Calibri"/>
        <family val="2"/>
      </rPr>
      <t>R</t>
    </r>
  </si>
  <si>
    <r>
      <t>PRAF</t>
    </r>
    <r>
      <rPr>
        <b/>
        <vertAlign val="subscript"/>
        <sz val="12"/>
        <color indexed="8"/>
        <rFont val="Calibri"/>
        <family val="2"/>
      </rPr>
      <t>R,R,100</t>
    </r>
  </si>
  <si>
    <r>
      <t>PLWP</t>
    </r>
    <r>
      <rPr>
        <b/>
        <vertAlign val="subscript"/>
        <sz val="11"/>
        <color indexed="63"/>
        <rFont val="Arial"/>
        <family val="2"/>
      </rPr>
      <t>R,100</t>
    </r>
  </si>
  <si>
    <r>
      <t>LWPR</t>
    </r>
    <r>
      <rPr>
        <b/>
        <vertAlign val="subscript"/>
        <sz val="11"/>
        <color indexed="63"/>
        <rFont val="Arial"/>
        <family val="2"/>
      </rPr>
      <t>R,R,100</t>
    </r>
  </si>
  <si>
    <r>
      <t>RC</t>
    </r>
    <r>
      <rPr>
        <b/>
        <vertAlign val="subscript"/>
        <sz val="12"/>
        <color indexed="8"/>
        <rFont val="Calibri"/>
        <family val="2"/>
      </rPr>
      <t>TI,R</t>
    </r>
  </si>
  <si>
    <t>Credit swap reallocations</t>
  </si>
  <si>
    <r>
      <t>RCS</t>
    </r>
    <r>
      <rPr>
        <b/>
        <vertAlign val="subscript"/>
        <sz val="12"/>
        <color indexed="8"/>
        <rFont val="Calibri"/>
        <family val="2"/>
      </rPr>
      <t>R</t>
    </r>
  </si>
  <si>
    <r>
      <t>RCS</t>
    </r>
    <r>
      <rPr>
        <b/>
        <vertAlign val="subscript"/>
        <sz val="12"/>
        <color indexed="8"/>
        <rFont val="Calibri"/>
        <family val="2"/>
      </rPr>
      <t>TI,R</t>
    </r>
  </si>
  <si>
    <t>Credit cap reallocations</t>
  </si>
  <si>
    <r>
      <t>RCC</t>
    </r>
    <r>
      <rPr>
        <b/>
        <vertAlign val="subscript"/>
        <sz val="12"/>
        <color indexed="8"/>
        <rFont val="Calibri"/>
        <family val="2"/>
      </rPr>
      <t>R,100</t>
    </r>
  </si>
  <si>
    <r>
      <t>RCC</t>
    </r>
    <r>
      <rPr>
        <b/>
        <vertAlign val="subscript"/>
        <sz val="12"/>
        <color indexed="8"/>
        <rFont val="Calibri"/>
        <family val="2"/>
      </rPr>
      <t>TI,R,100</t>
    </r>
  </si>
  <si>
    <r>
      <t>RCC</t>
    </r>
    <r>
      <rPr>
        <b/>
        <vertAlign val="subscript"/>
        <sz val="12"/>
        <color indexed="8"/>
        <rFont val="Calibri"/>
        <family val="2"/>
      </rPr>
      <t>R,200</t>
    </r>
  </si>
  <si>
    <r>
      <t>PRAF</t>
    </r>
    <r>
      <rPr>
        <b/>
        <vertAlign val="subscript"/>
        <sz val="12"/>
        <color indexed="8"/>
        <rFont val="Calibri"/>
        <family val="2"/>
      </rPr>
      <t>R,R,200</t>
    </r>
  </si>
  <si>
    <r>
      <t>PLWP</t>
    </r>
    <r>
      <rPr>
        <vertAlign val="subscript"/>
        <sz val="11"/>
        <color indexed="63"/>
        <rFont val="Arial"/>
        <family val="2"/>
      </rPr>
      <t>R,200</t>
    </r>
  </si>
  <si>
    <r>
      <t>LWPR</t>
    </r>
    <r>
      <rPr>
        <b/>
        <vertAlign val="subscript"/>
        <sz val="11"/>
        <color indexed="63"/>
        <rFont val="Arial"/>
        <family val="2"/>
      </rPr>
      <t>R,R,200</t>
    </r>
  </si>
  <si>
    <r>
      <t>RCC</t>
    </r>
    <r>
      <rPr>
        <b/>
        <vertAlign val="subscript"/>
        <sz val="12"/>
        <color indexed="8"/>
        <rFont val="Calibri"/>
        <family val="2"/>
      </rPr>
      <t>TI,R,200</t>
    </r>
  </si>
  <si>
    <r>
      <t>RCC</t>
    </r>
    <r>
      <rPr>
        <b/>
        <vertAlign val="subscript"/>
        <sz val="12"/>
        <color indexed="8"/>
        <rFont val="Calibri"/>
        <family val="2"/>
      </rPr>
      <t>R,300</t>
    </r>
  </si>
  <si>
    <r>
      <t>RCC</t>
    </r>
    <r>
      <rPr>
        <b/>
        <vertAlign val="subscript"/>
        <sz val="12"/>
        <color indexed="8"/>
        <rFont val="Calibri"/>
        <family val="2"/>
      </rPr>
      <t>TI,R,300</t>
    </r>
  </si>
  <si>
    <t>Net Swap</t>
  </si>
  <si>
    <r>
      <t>Swap price (debit) (PDS</t>
    </r>
    <r>
      <rPr>
        <vertAlign val="subscript"/>
        <sz val="11"/>
        <color theme="1"/>
        <rFont val="Calibri"/>
        <family val="2"/>
      </rPr>
      <t>R</t>
    </r>
    <r>
      <rPr>
        <sz val="11"/>
        <color theme="1"/>
        <rFont val="Calibri"/>
        <family val="2"/>
      </rPr>
      <t>)</t>
    </r>
  </si>
  <si>
    <r>
      <t>RD$</t>
    </r>
    <r>
      <rPr>
        <b/>
        <vertAlign val="subscript"/>
        <sz val="12"/>
        <color indexed="8"/>
        <rFont val="Calibri"/>
        <family val="2"/>
      </rPr>
      <t>R</t>
    </r>
  </si>
  <si>
    <r>
      <t>PRAF</t>
    </r>
    <r>
      <rPr>
        <b/>
        <vertAlign val="subscript"/>
        <sz val="12"/>
        <color indexed="8"/>
        <rFont val="Calibri"/>
        <family val="2"/>
      </rPr>
      <t>R,R,300</t>
    </r>
  </si>
  <si>
    <r>
      <t>PLWP</t>
    </r>
    <r>
      <rPr>
        <b/>
        <vertAlign val="subscript"/>
        <sz val="11"/>
        <color indexed="63"/>
        <rFont val="Arial"/>
        <family val="2"/>
      </rPr>
      <t>R,300</t>
    </r>
  </si>
  <si>
    <r>
      <t>LWPR</t>
    </r>
    <r>
      <rPr>
        <b/>
        <vertAlign val="subscript"/>
        <sz val="11"/>
        <color indexed="63"/>
        <rFont val="Arial"/>
        <family val="2"/>
      </rPr>
      <t>R,R,300</t>
    </r>
  </si>
  <si>
    <t>Net Cap100</t>
  </si>
  <si>
    <r>
      <t>Swap price (credit) (PCS</t>
    </r>
    <r>
      <rPr>
        <vertAlign val="subscript"/>
        <sz val="11"/>
        <color theme="1"/>
        <rFont val="Calibri"/>
        <family val="2"/>
      </rPr>
      <t>R</t>
    </r>
    <r>
      <rPr>
        <sz val="11"/>
        <color theme="1"/>
        <rFont val="Calibri"/>
        <family val="2"/>
      </rPr>
      <t>)</t>
    </r>
  </si>
  <si>
    <r>
      <t>RC$</t>
    </r>
    <r>
      <rPr>
        <b/>
        <vertAlign val="subscript"/>
        <sz val="12"/>
        <color indexed="8"/>
        <rFont val="Calibri"/>
        <family val="2"/>
      </rPr>
      <t>R</t>
    </r>
  </si>
  <si>
    <t>Net Cap200</t>
  </si>
  <si>
    <t>Net Cap300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</si>
</sst>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
    <numFmt numFmtId="165" formatCode="#,##0.0"/>
  </numFmts>
  <fonts count="43">
    <font>
      <sz val="11"/>
      <color theme="1"/>
      <name val="Calibri"/>
      <family val="2"/>
    </font>
    <font>
      <sz val="11"/>
      <color theme="1"/>
      <name val="Aptos Narrow"/>
      <family val="2"/>
      <scheme val="minor"/>
    </font>
    <font>
      <b/>
      <sz val="11"/>
      <color theme="1"/>
      <name val="Aptos Narrow"/>
      <family val="2"/>
      <scheme val="minor"/>
    </font>
    <font>
      <sz val="11"/>
      <color theme="1"/>
      <name val="Calibri"/>
      <family val="2"/>
    </font>
    <font>
      <b/>
      <sz val="28"/>
      <color theme="1"/>
      <name val="Calibri"/>
      <family val="2"/>
    </font>
    <font>
      <b/>
      <sz val="11"/>
      <color rgb="FF3F3F3F"/>
      <name val="Arial"/>
      <family val="2"/>
    </font>
    <font>
      <b/>
      <sz val="11"/>
      <color theme="1"/>
      <name val="Calibri"/>
      <family val="2"/>
    </font>
    <font>
      <b/>
      <vertAlign val="subscript"/>
      <sz val="11"/>
      <color indexed="8"/>
      <name val="Calibri"/>
      <family val="2"/>
    </font>
    <font>
      <b/>
      <sz val="11"/>
      <color theme="1"/>
      <name val="Arial"/>
      <family val="2"/>
    </font>
    <font>
      <b/>
      <vertAlign val="subscript"/>
      <sz val="11"/>
      <name val="Arial"/>
      <family val="2"/>
    </font>
    <font>
      <sz val="10"/>
      <color theme="1"/>
      <name val="Calibri"/>
      <family val="2"/>
    </font>
    <font>
      <b/>
      <sz val="16"/>
      <color theme="1"/>
      <name val="Calibri"/>
      <family val="2"/>
    </font>
    <font>
      <sz val="20"/>
      <color theme="1"/>
      <name val="Calibri"/>
      <family val="2"/>
    </font>
    <font>
      <b/>
      <sz val="24"/>
      <color theme="1"/>
      <name val="Calibri"/>
      <family val="2"/>
    </font>
    <font>
      <b/>
      <sz val="24"/>
      <color theme="0"/>
      <name val="Calibri"/>
      <family val="2"/>
    </font>
    <font>
      <b/>
      <sz val="20"/>
      <color theme="0"/>
      <name val="Calibri"/>
      <family val="2"/>
    </font>
    <font>
      <b/>
      <sz val="11"/>
      <color theme="0"/>
      <name val="Calibri"/>
      <family val="2"/>
    </font>
    <font>
      <b/>
      <sz val="14"/>
      <color theme="0"/>
      <name val="Calibri"/>
      <family val="2"/>
    </font>
    <font>
      <b/>
      <vertAlign val="subscript"/>
      <sz val="11"/>
      <name val="Aptos Narrow"/>
      <family val="2"/>
      <scheme val="minor"/>
    </font>
    <font>
      <b/>
      <sz val="12"/>
      <color theme="1"/>
      <name val="Calibri"/>
      <family val="2"/>
    </font>
    <font>
      <b/>
      <vertAlign val="subscript"/>
      <sz val="10"/>
      <name val="Arial"/>
      <family val="2"/>
    </font>
    <font>
      <b/>
      <sz val="16"/>
      <color theme="0"/>
      <name val="Calibri"/>
      <family val="2"/>
    </font>
    <font>
      <b/>
      <vertAlign val="subscript"/>
      <sz val="11"/>
      <color indexed="8"/>
      <name val="Aptos Narrow"/>
      <family val="2"/>
      <scheme val="minor"/>
    </font>
    <font>
      <b/>
      <sz val="20"/>
      <color theme="1"/>
      <name val="Calibri"/>
      <family val="2"/>
    </font>
    <font>
      <b/>
      <vertAlign val="subscript"/>
      <sz val="14"/>
      <color indexed="8"/>
      <name val="Calibri"/>
      <family val="2"/>
    </font>
    <font>
      <b/>
      <sz val="10"/>
      <color theme="1"/>
      <name val="Calibri"/>
      <family val="2"/>
    </font>
    <font>
      <i/>
      <sz val="11"/>
      <color theme="8" tint="-0.249977111117893"/>
      <name val="Calibri"/>
      <family val="2"/>
    </font>
    <font>
      <b/>
      <vertAlign val="subscript"/>
      <sz val="12"/>
      <color indexed="8"/>
      <name val="Calibri"/>
      <family val="2"/>
    </font>
    <font>
      <b/>
      <i/>
      <sz val="11"/>
      <color theme="8" tint="-0.249977111117893"/>
      <name val="Calibri"/>
      <family val="2"/>
    </font>
    <font>
      <sz val="12"/>
      <color theme="1"/>
      <name val="Calibri"/>
      <family val="2"/>
    </font>
    <font>
      <b/>
      <i/>
      <sz val="12"/>
      <color theme="8" tint="-0.249977111117893"/>
      <name val="Calibri"/>
      <family val="2"/>
    </font>
    <font>
      <b/>
      <sz val="18"/>
      <color theme="1"/>
      <name val="Calibri"/>
      <family val="2"/>
    </font>
    <font>
      <b/>
      <vertAlign val="subscript"/>
      <sz val="18"/>
      <color indexed="8"/>
      <name val="Calibri"/>
      <family val="2"/>
    </font>
    <font>
      <u/>
      <sz val="11"/>
      <color theme="10"/>
      <name val="Calibri"/>
      <family val="2"/>
    </font>
    <font>
      <u/>
      <sz val="18"/>
      <color theme="10"/>
      <name val="Calibri"/>
      <family val="2"/>
    </font>
    <font>
      <b/>
      <sz val="14"/>
      <color theme="1"/>
      <name val="Calibri"/>
      <family val="2"/>
    </font>
    <font>
      <b/>
      <sz val="48"/>
      <color theme="1"/>
      <name val="Calibri"/>
      <family val="2"/>
    </font>
    <font>
      <b/>
      <sz val="26"/>
      <color theme="1"/>
      <name val="Calibri"/>
      <family val="2"/>
    </font>
    <font>
      <b/>
      <vertAlign val="subscript"/>
      <sz val="11"/>
      <color indexed="63"/>
      <name val="Arial"/>
      <family val="2"/>
    </font>
    <font>
      <vertAlign val="subscript"/>
      <sz val="11"/>
      <color indexed="63"/>
      <name val="Arial"/>
      <family val="2"/>
    </font>
    <font>
      <vertAlign val="subscript"/>
      <sz val="11"/>
      <color theme="1"/>
      <name val="Calibri"/>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F2F2F2"/>
      </patternFill>
    </fill>
    <fill>
      <patternFill patternType="solid">
        <fgColor rgb="FFB5A6CA"/>
        <bgColor indexed="64"/>
      </patternFill>
    </fill>
    <fill>
      <patternFill patternType="solid">
        <fgColor rgb="FF654C80"/>
        <bgColor indexed="64"/>
      </patternFill>
    </fill>
    <fill>
      <patternFill patternType="solid">
        <fgColor rgb="FFC3DEB0"/>
        <bgColor indexed="64"/>
      </patternFill>
    </fill>
    <fill>
      <patternFill patternType="solid">
        <fgColor rgb="FFDBD3E5"/>
        <bgColor indexed="64"/>
      </patternFill>
    </fill>
  </fills>
  <borders count="41">
    <border>
      <left/>
      <right/>
      <top/>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style="thin">
        <color rgb="FF3F3F3F"/>
      </right>
      <top/>
      <bottom/>
      <diagonal/>
    </border>
    <border>
      <left style="thin">
        <color rgb="FF3F3F3F"/>
      </left>
      <right style="thin">
        <color rgb="FF3F3F3F"/>
      </right>
      <top style="thin">
        <color rgb="FF3F3F3F"/>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rgb="FF3F3F3F"/>
      </right>
      <top/>
      <bottom style="medium">
        <color indexed="64"/>
      </bottom>
      <diagonal/>
    </border>
    <border>
      <left style="medium">
        <color indexed="64"/>
      </left>
      <right style="thin">
        <color rgb="FF3F3F3F"/>
      </right>
      <top style="medium">
        <color indexed="64"/>
      </top>
      <bottom/>
      <diagonal/>
    </border>
    <border>
      <left style="thin">
        <color rgb="FF3F3F3F"/>
      </left>
      <right style="thin">
        <color rgb="FF3F3F3F"/>
      </right>
      <top style="medium">
        <color indexed="64"/>
      </top>
      <bottom style="thin">
        <color rgb="FF3F3F3F"/>
      </bottom>
      <diagonal/>
    </border>
    <border>
      <left style="thin">
        <color rgb="FF3F3F3F"/>
      </left>
      <right style="hair">
        <color rgb="FF3F3F3F"/>
      </right>
      <top style="medium">
        <color indexed="64"/>
      </top>
      <bottom style="hair">
        <color rgb="FF3F3F3F"/>
      </bottom>
      <diagonal/>
    </border>
    <border>
      <left style="hair">
        <color rgb="FF3F3F3F"/>
      </left>
      <right style="hair">
        <color rgb="FF3F3F3F"/>
      </right>
      <top style="medium">
        <color indexed="64"/>
      </top>
      <bottom style="hair">
        <color rgb="FF3F3F3F"/>
      </bottom>
      <diagonal/>
    </border>
    <border>
      <left style="medium">
        <color indexed="64"/>
      </left>
      <right style="thin">
        <color rgb="FF3F3F3F"/>
      </right>
      <top/>
      <bottom/>
      <diagonal/>
    </border>
    <border>
      <left style="thin">
        <color rgb="FF3F3F3F"/>
      </left>
      <right style="hair">
        <color rgb="FF3F3F3F"/>
      </right>
      <top style="hair">
        <color rgb="FF3F3F3F"/>
      </top>
      <bottom style="hair">
        <color rgb="FF3F3F3F"/>
      </bottom>
      <diagonal/>
    </border>
    <border>
      <left style="hair">
        <color rgb="FF3F3F3F"/>
      </left>
      <right style="hair">
        <color rgb="FF3F3F3F"/>
      </right>
      <top style="hair">
        <color rgb="FF3F3F3F"/>
      </top>
      <bottom style="hair">
        <color rgb="FF3F3F3F"/>
      </bottom>
      <diagonal/>
    </border>
    <border>
      <left style="medium">
        <color indexed="64"/>
      </left>
      <right style="thin">
        <color rgb="FF3F3F3F"/>
      </right>
      <top/>
      <bottom style="medium">
        <color indexed="64"/>
      </bottom>
      <diagonal/>
    </border>
    <border>
      <left style="thin">
        <color rgb="FF3F3F3F"/>
      </left>
      <right style="thin">
        <color rgb="FF3F3F3F"/>
      </right>
      <top style="thin">
        <color rgb="FF3F3F3F"/>
      </top>
      <bottom style="medium">
        <color indexed="64"/>
      </bottom>
      <diagonal/>
    </border>
    <border>
      <left style="thin">
        <color rgb="FF3F3F3F"/>
      </left>
      <right style="hair">
        <color rgb="FF3F3F3F"/>
      </right>
      <top style="hair">
        <color rgb="FF3F3F3F"/>
      </top>
      <bottom style="medium">
        <color indexed="64"/>
      </bottom>
      <diagonal/>
    </border>
    <border>
      <left style="hair">
        <color rgb="FF3F3F3F"/>
      </left>
      <right style="hair">
        <color rgb="FF3F3F3F"/>
      </right>
      <top style="hair">
        <color rgb="FF3F3F3F"/>
      </top>
      <bottom style="medium">
        <color indexed="64"/>
      </bottom>
      <diagonal/>
    </border>
    <border>
      <left/>
      <right/>
      <top style="thin">
        <color rgb="FFB2B2B2"/>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3" fillId="0" borderId="0" applyFont="0" applyFill="0" applyBorder="0" applyAlignment="0" applyProtection="0"/>
    <xf numFmtId="9" fontId="3" fillId="0" borderId="0" applyFont="0" applyFill="0" applyBorder="0" applyAlignment="0" applyProtection="0"/>
    <xf numFmtId="0" fontId="5" fillId="2" borderId="1" applyNumberFormat="0" applyAlignment="0" applyProtection="0"/>
    <xf numFmtId="0" fontId="33" fillId="0" borderId="0" applyNumberFormat="0" applyFill="0" applyBorder="0" applyAlignment="0" applyProtection="0"/>
  </cellStyleXfs>
  <cellXfs count="181">
    <xf numFmtId="0" fontId="0" fillId="0" borderId="0" xfId="0"/>
    <xf numFmtId="0" fontId="0" fillId="0" borderId="0" xfId="0" applyAlignment="1">
      <alignment horizontal="right"/>
    </xf>
    <xf numFmtId="0" fontId="4" fillId="0" borderId="0" xfId="0" applyFont="1"/>
    <xf numFmtId="0" fontId="0" fillId="0" borderId="2" xfId="0" applyBorder="1"/>
    <xf numFmtId="0" fontId="0" fillId="0" borderId="3" xfId="0" applyBorder="1"/>
    <xf numFmtId="0" fontId="5" fillId="2" borderId="4" xfId="3" applyBorder="1" applyAlignment="1">
      <alignment horizontal="center"/>
    </xf>
    <xf numFmtId="2" fontId="0" fillId="0" borderId="7" xfId="0" applyNumberFormat="1" applyBorder="1" applyAlignment="1">
      <alignment horizontal="center"/>
    </xf>
    <xf numFmtId="0" fontId="8" fillId="0" borderId="7" xfId="0" applyFont="1" applyBorder="1" applyAlignment="1">
      <alignment horizontal="center"/>
    </xf>
    <xf numFmtId="3" fontId="6" fillId="3" borderId="7" xfId="0" applyNumberFormat="1" applyFont="1" applyFill="1" applyBorder="1" applyAlignment="1">
      <alignment horizontal="center"/>
    </xf>
    <xf numFmtId="9" fontId="6" fillId="3" borderId="7" xfId="2" applyFont="1" applyFill="1" applyBorder="1" applyAlignment="1">
      <alignment horizontal="center"/>
    </xf>
    <xf numFmtId="0" fontId="10" fillId="0" borderId="0" xfId="0" applyFont="1"/>
    <xf numFmtId="0" fontId="0" fillId="0" borderId="8" xfId="0" applyBorder="1"/>
    <xf numFmtId="0" fontId="11" fillId="0" borderId="9" xfId="0" applyFont="1" applyBorder="1" applyAlignment="1">
      <alignment horizontal="right"/>
    </xf>
    <xf numFmtId="0" fontId="0" fillId="0" borderId="9" xfId="0" applyBorder="1"/>
    <xf numFmtId="0" fontId="0" fillId="0" borderId="10" xfId="0" applyBorder="1"/>
    <xf numFmtId="0" fontId="0" fillId="0" borderId="11" xfId="0" applyBorder="1"/>
    <xf numFmtId="3" fontId="12" fillId="0" borderId="0" xfId="0" applyNumberFormat="1" applyFont="1"/>
    <xf numFmtId="0" fontId="13" fillId="0" borderId="0" xfId="0" applyFont="1" applyAlignment="1">
      <alignment horizontal="right"/>
    </xf>
    <xf numFmtId="0" fontId="13" fillId="0" borderId="0" xfId="0" applyFont="1"/>
    <xf numFmtId="0" fontId="0" fillId="0" borderId="13" xfId="0" applyBorder="1"/>
    <xf numFmtId="0" fontId="0" fillId="0" borderId="14" xfId="0" applyBorder="1"/>
    <xf numFmtId="0" fontId="0" fillId="0" borderId="2" xfId="0" applyBorder="1" applyAlignment="1">
      <alignment horizontal="right"/>
    </xf>
    <xf numFmtId="0" fontId="0" fillId="0" borderId="15" xfId="0" applyBorder="1"/>
    <xf numFmtId="0" fontId="12" fillId="0" borderId="0" xfId="0" applyFont="1"/>
    <xf numFmtId="0" fontId="15" fillId="4" borderId="5" xfId="0" applyFont="1" applyFill="1" applyBorder="1"/>
    <xf numFmtId="0" fontId="15" fillId="4" borderId="12" xfId="0" applyFont="1" applyFill="1" applyBorder="1" applyAlignment="1">
      <alignment horizontal="centerContinuous"/>
    </xf>
    <xf numFmtId="0" fontId="15" fillId="4" borderId="6" xfId="0" applyFont="1" applyFill="1" applyBorder="1"/>
    <xf numFmtId="0" fontId="15" fillId="4" borderId="12" xfId="0" applyFont="1" applyFill="1" applyBorder="1"/>
    <xf numFmtId="0" fontId="16" fillId="0" borderId="11" xfId="0" applyFont="1" applyBorder="1"/>
    <xf numFmtId="0" fontId="17" fillId="0" borderId="0" xfId="0" applyFont="1" applyAlignment="1">
      <alignment horizontal="right"/>
    </xf>
    <xf numFmtId="0" fontId="16" fillId="0" borderId="0" xfId="0" applyFont="1" applyAlignment="1">
      <alignment horizontal="centerContinuous"/>
    </xf>
    <xf numFmtId="0" fontId="16" fillId="0" borderId="13" xfId="0" applyFont="1" applyBorder="1"/>
    <xf numFmtId="0" fontId="16" fillId="0" borderId="0" xfId="0" applyFont="1"/>
    <xf numFmtId="0" fontId="17" fillId="0" borderId="0" xfId="0" applyFont="1" applyAlignment="1">
      <alignment horizontal="centerContinuous"/>
    </xf>
    <xf numFmtId="0" fontId="5" fillId="2" borderId="1" xfId="3" applyAlignment="1">
      <alignment horizontal="center"/>
    </xf>
    <xf numFmtId="0" fontId="6" fillId="0" borderId="0" xfId="0" applyFont="1" applyAlignment="1">
      <alignment horizontal="center"/>
    </xf>
    <xf numFmtId="0" fontId="2" fillId="0" borderId="0" xfId="0" applyFont="1" applyAlignment="1">
      <alignment horizontal="right" vertical="center"/>
    </xf>
    <xf numFmtId="3" fontId="19" fillId="3" borderId="8" xfId="0" applyNumberFormat="1" applyFont="1" applyFill="1" applyBorder="1" applyAlignment="1">
      <alignment vertical="center"/>
    </xf>
    <xf numFmtId="3" fontId="19" fillId="3" borderId="9" xfId="0" applyNumberFormat="1" applyFont="1" applyFill="1" applyBorder="1" applyAlignment="1">
      <alignment vertical="center"/>
    </xf>
    <xf numFmtId="3" fontId="19" fillId="3" borderId="10" xfId="0" applyNumberFormat="1" applyFont="1" applyFill="1" applyBorder="1" applyAlignment="1">
      <alignment vertical="center"/>
    </xf>
    <xf numFmtId="0" fontId="0" fillId="0" borderId="0" xfId="0" applyAlignment="1">
      <alignment vertical="center"/>
    </xf>
    <xf numFmtId="0" fontId="6" fillId="0" borderId="0" xfId="0" applyFont="1" applyAlignment="1">
      <alignment horizontal="right" vertical="center"/>
    </xf>
    <xf numFmtId="3" fontId="19" fillId="3" borderId="14" xfId="0" applyNumberFormat="1" applyFont="1" applyFill="1" applyBorder="1" applyAlignment="1">
      <alignment vertical="center"/>
    </xf>
    <xf numFmtId="3" fontId="19" fillId="3" borderId="2" xfId="0" applyNumberFormat="1" applyFont="1" applyFill="1" applyBorder="1" applyAlignment="1">
      <alignment vertical="center"/>
    </xf>
    <xf numFmtId="3" fontId="19" fillId="3" borderId="15" xfId="0" applyNumberFormat="1" applyFont="1" applyFill="1" applyBorder="1" applyAlignment="1">
      <alignment vertical="center"/>
    </xf>
    <xf numFmtId="0" fontId="1" fillId="0" borderId="0" xfId="0" applyFont="1" applyAlignment="1">
      <alignment horizontal="right" vertical="center"/>
    </xf>
    <xf numFmtId="0" fontId="6" fillId="0" borderId="5" xfId="0" applyFont="1" applyBorder="1" applyAlignment="1">
      <alignment horizontal="centerContinuous"/>
    </xf>
    <xf numFmtId="3" fontId="0" fillId="0" borderId="12" xfId="0" applyNumberFormat="1" applyBorder="1" applyAlignment="1">
      <alignment horizontal="centerContinuous"/>
    </xf>
    <xf numFmtId="3" fontId="0" fillId="0" borderId="6" xfId="0" applyNumberFormat="1" applyBorder="1" applyAlignment="1">
      <alignment horizontal="centerContinuous"/>
    </xf>
    <xf numFmtId="3" fontId="0" fillId="0" borderId="11" xfId="0" applyNumberFormat="1" applyBorder="1" applyAlignment="1">
      <alignment vertical="center"/>
    </xf>
    <xf numFmtId="3" fontId="0" fillId="0" borderId="0" xfId="0" applyNumberFormat="1" applyAlignment="1">
      <alignment vertical="center"/>
    </xf>
    <xf numFmtId="3" fontId="0" fillId="0" borderId="13" xfId="0" applyNumberFormat="1" applyBorder="1" applyAlignment="1">
      <alignment vertical="center"/>
    </xf>
    <xf numFmtId="0" fontId="0" fillId="0" borderId="0" xfId="0" applyAlignment="1">
      <alignment horizontal="right" vertical="center"/>
    </xf>
    <xf numFmtId="3" fontId="19" fillId="3" borderId="5" xfId="0" applyNumberFormat="1" applyFont="1" applyFill="1" applyBorder="1" applyAlignment="1">
      <alignment vertical="center"/>
    </xf>
    <xf numFmtId="3" fontId="19" fillId="3" borderId="12" xfId="0" applyNumberFormat="1" applyFont="1" applyFill="1" applyBorder="1" applyAlignment="1">
      <alignment vertical="center"/>
    </xf>
    <xf numFmtId="3" fontId="19" fillId="3" borderId="6" xfId="0" applyNumberFormat="1" applyFont="1" applyFill="1" applyBorder="1" applyAlignment="1">
      <alignment vertical="center"/>
    </xf>
    <xf numFmtId="0" fontId="6" fillId="0" borderId="11" xfId="0" applyFont="1" applyBorder="1"/>
    <xf numFmtId="0" fontId="6" fillId="0" borderId="0" xfId="0" applyFont="1" applyAlignment="1">
      <alignment horizontal="center" vertical="center"/>
    </xf>
    <xf numFmtId="3" fontId="21" fillId="4" borderId="7" xfId="0" applyNumberFormat="1" applyFont="1" applyFill="1" applyBorder="1" applyAlignment="1">
      <alignment vertical="center"/>
    </xf>
    <xf numFmtId="3" fontId="19" fillId="3" borderId="11" xfId="0" applyNumberFormat="1" applyFont="1" applyFill="1" applyBorder="1" applyAlignment="1">
      <alignment vertical="center"/>
    </xf>
    <xf numFmtId="3" fontId="19" fillId="3" borderId="0" xfId="0" applyNumberFormat="1" applyFont="1" applyFill="1" applyAlignment="1">
      <alignment vertical="center"/>
    </xf>
    <xf numFmtId="3" fontId="19" fillId="3" borderId="13" xfId="0" applyNumberFormat="1" applyFont="1" applyFill="1" applyBorder="1" applyAlignment="1">
      <alignment vertical="center"/>
    </xf>
    <xf numFmtId="0" fontId="7" fillId="0" borderId="0" xfId="0" applyFont="1" applyAlignment="1">
      <alignment horizontal="left" vertical="center"/>
    </xf>
    <xf numFmtId="3" fontId="19" fillId="0" borderId="9" xfId="0" applyNumberFormat="1" applyFont="1" applyBorder="1"/>
    <xf numFmtId="3" fontId="6" fillId="0" borderId="7" xfId="0" applyNumberFormat="1" applyFont="1" applyBorder="1" applyAlignment="1">
      <alignment horizontal="right" vertical="center"/>
    </xf>
    <xf numFmtId="0" fontId="23" fillId="0" borderId="0" xfId="0" applyFont="1" applyAlignment="1">
      <alignment horizontal="center"/>
    </xf>
    <xf numFmtId="3" fontId="19" fillId="0" borderId="0" xfId="0" applyNumberFormat="1" applyFont="1"/>
    <xf numFmtId="3" fontId="15" fillId="4" borderId="7" xfId="0" applyNumberFormat="1" applyFont="1" applyFill="1" applyBorder="1" applyAlignment="1">
      <alignment vertical="center"/>
    </xf>
    <xf numFmtId="0" fontId="23" fillId="0" borderId="0" xfId="0" applyFont="1" applyAlignment="1">
      <alignment horizontal="center" vertical="center"/>
    </xf>
    <xf numFmtId="0" fontId="24" fillId="0" borderId="0" xfId="0" applyFont="1" applyAlignment="1">
      <alignment horizontal="left" vertical="center"/>
    </xf>
    <xf numFmtId="0" fontId="6" fillId="0" borderId="2" xfId="0" applyFont="1" applyBorder="1" applyAlignment="1">
      <alignment horizontal="right"/>
    </xf>
    <xf numFmtId="3" fontId="0" fillId="0" borderId="2" xfId="0" applyNumberFormat="1" applyBorder="1"/>
    <xf numFmtId="0" fontId="25" fillId="0" borderId="0" xfId="0" applyFont="1" applyAlignment="1">
      <alignment horizontal="left"/>
    </xf>
    <xf numFmtId="0" fontId="10" fillId="0" borderId="0" xfId="0" applyFont="1" applyAlignment="1">
      <alignment horizontal="left"/>
    </xf>
    <xf numFmtId="0" fontId="26" fillId="0" borderId="0" xfId="0" applyFont="1" applyAlignment="1">
      <alignment vertical="center"/>
    </xf>
    <xf numFmtId="3" fontId="0" fillId="0" borderId="0" xfId="0" applyNumberFormat="1"/>
    <xf numFmtId="0" fontId="23" fillId="0" borderId="0" xfId="0" applyFont="1"/>
    <xf numFmtId="4" fontId="0" fillId="0" borderId="0" xfId="0" applyNumberFormat="1"/>
    <xf numFmtId="0" fontId="19" fillId="0" borderId="0" xfId="0" applyFont="1" applyAlignment="1">
      <alignment horizontal="right"/>
    </xf>
    <xf numFmtId="0" fontId="19" fillId="0" borderId="0" xfId="0" applyFont="1" applyAlignment="1">
      <alignment horizontal="right" vertical="center"/>
    </xf>
    <xf numFmtId="0" fontId="19" fillId="3" borderId="7" xfId="0" applyFont="1" applyFill="1" applyBorder="1" applyAlignment="1">
      <alignment horizontal="center"/>
    </xf>
    <xf numFmtId="3" fontId="0" fillId="0" borderId="5" xfId="0" applyNumberFormat="1" applyBorder="1"/>
    <xf numFmtId="3" fontId="0" fillId="0" borderId="12" xfId="0" applyNumberFormat="1" applyBorder="1"/>
    <xf numFmtId="3" fontId="0" fillId="0" borderId="6" xfId="0" applyNumberFormat="1" applyBorder="1"/>
    <xf numFmtId="4" fontId="28" fillId="5" borderId="5" xfId="0" applyNumberFormat="1" applyFont="1" applyFill="1" applyBorder="1" applyProtection="1">
      <protection locked="0"/>
    </xf>
    <xf numFmtId="4" fontId="28" fillId="5" borderId="12" xfId="0" applyNumberFormat="1" applyFont="1" applyFill="1" applyBorder="1" applyProtection="1">
      <protection locked="0"/>
    </xf>
    <xf numFmtId="4" fontId="28" fillId="5" borderId="6" xfId="0" applyNumberFormat="1" applyFont="1" applyFill="1" applyBorder="1" applyProtection="1">
      <protection locked="0"/>
    </xf>
    <xf numFmtId="0" fontId="29" fillId="0" borderId="0" xfId="0" applyFont="1" applyAlignment="1">
      <alignment horizontal="right"/>
    </xf>
    <xf numFmtId="2" fontId="19" fillId="0" borderId="5" xfId="0" applyNumberFormat="1" applyFont="1" applyBorder="1"/>
    <xf numFmtId="2" fontId="19" fillId="0" borderId="12" xfId="0" applyNumberFormat="1" applyFont="1" applyBorder="1"/>
    <xf numFmtId="2" fontId="19" fillId="0" borderId="6" xfId="0" applyNumberFormat="1" applyFont="1" applyBorder="1"/>
    <xf numFmtId="0" fontId="0" fillId="0" borderId="0" xfId="0" applyAlignment="1">
      <alignment horizontal="left"/>
    </xf>
    <xf numFmtId="0" fontId="29" fillId="0" borderId="0" xfId="0" applyFont="1" applyAlignment="1">
      <alignment horizontal="center"/>
    </xf>
    <xf numFmtId="2" fontId="19" fillId="0" borderId="8" xfId="0" applyNumberFormat="1" applyFont="1" applyBorder="1"/>
    <xf numFmtId="2" fontId="19" fillId="0" borderId="9" xfId="0" applyNumberFormat="1" applyFont="1" applyBorder="1"/>
    <xf numFmtId="2" fontId="19" fillId="0" borderId="10" xfId="0" applyNumberFormat="1" applyFont="1" applyBorder="1"/>
    <xf numFmtId="0" fontId="29" fillId="0" borderId="0" xfId="0" applyFont="1" applyAlignment="1">
      <alignment vertical="center"/>
    </xf>
    <xf numFmtId="0" fontId="29" fillId="0" borderId="0" xfId="0" applyFont="1" applyAlignment="1">
      <alignment horizontal="right" vertical="center"/>
    </xf>
    <xf numFmtId="2" fontId="30" fillId="5" borderId="5" xfId="0" applyNumberFormat="1" applyFont="1" applyFill="1" applyBorder="1" applyAlignment="1" applyProtection="1">
      <alignment vertical="center" wrapText="1"/>
      <protection locked="0"/>
    </xf>
    <xf numFmtId="2" fontId="30" fillId="5" borderId="12" xfId="0" applyNumberFormat="1" applyFont="1" applyFill="1" applyBorder="1" applyAlignment="1" applyProtection="1">
      <alignment vertical="center" wrapText="1"/>
      <protection locked="0"/>
    </xf>
    <xf numFmtId="2" fontId="30" fillId="5" borderId="6" xfId="0" applyNumberFormat="1" applyFont="1" applyFill="1" applyBorder="1" applyAlignment="1" applyProtection="1">
      <alignment vertical="center" wrapText="1"/>
      <protection locked="0"/>
    </xf>
    <xf numFmtId="2" fontId="30" fillId="5" borderId="14" xfId="0" applyNumberFormat="1" applyFont="1" applyFill="1" applyBorder="1" applyAlignment="1" applyProtection="1">
      <alignment vertical="center" wrapText="1"/>
      <protection locked="0"/>
    </xf>
    <xf numFmtId="2" fontId="30" fillId="5" borderId="2" xfId="0" applyNumberFormat="1" applyFont="1" applyFill="1" applyBorder="1" applyAlignment="1" applyProtection="1">
      <alignment vertical="center" wrapText="1"/>
      <protection locked="0"/>
    </xf>
    <xf numFmtId="2" fontId="30" fillId="5" borderId="15" xfId="0" applyNumberFormat="1" applyFont="1" applyFill="1" applyBorder="1" applyAlignment="1" applyProtection="1">
      <alignment vertical="center" wrapText="1"/>
      <protection locked="0"/>
    </xf>
    <xf numFmtId="0" fontId="5" fillId="2" borderId="19" xfId="3" applyBorder="1" applyAlignment="1">
      <alignment horizontal="center"/>
    </xf>
    <xf numFmtId="3" fontId="0" fillId="0" borderId="20" xfId="0" applyNumberFormat="1" applyBorder="1"/>
    <xf numFmtId="3" fontId="0" fillId="0" borderId="21" xfId="0" applyNumberFormat="1" applyBorder="1"/>
    <xf numFmtId="3" fontId="0" fillId="0" borderId="23" xfId="0" applyNumberFormat="1" applyBorder="1"/>
    <xf numFmtId="3" fontId="0" fillId="0" borderId="24" xfId="0" applyNumberFormat="1" applyBorder="1"/>
    <xf numFmtId="0" fontId="5" fillId="2" borderId="26" xfId="3" applyBorder="1" applyAlignment="1">
      <alignment horizontal="center"/>
    </xf>
    <xf numFmtId="3" fontId="0" fillId="0" borderId="27" xfId="0" applyNumberFormat="1" applyBorder="1"/>
    <xf numFmtId="3" fontId="0" fillId="0" borderId="28" xfId="0" applyNumberFormat="1" applyBorder="1"/>
    <xf numFmtId="4" fontId="0" fillId="0" borderId="20" xfId="0" applyNumberFormat="1" applyBorder="1"/>
    <xf numFmtId="4" fontId="0" fillId="0" borderId="21" xfId="0" applyNumberFormat="1" applyBorder="1"/>
    <xf numFmtId="4" fontId="0" fillId="0" borderId="23" xfId="0" applyNumberFormat="1" applyBorder="1"/>
    <xf numFmtId="4" fontId="0" fillId="0" borderId="24" xfId="0" applyNumberFormat="1" applyBorder="1"/>
    <xf numFmtId="4" fontId="0" fillId="0" borderId="27" xfId="0" applyNumberFormat="1" applyBorder="1"/>
    <xf numFmtId="4" fontId="0" fillId="0" borderId="28" xfId="0" applyNumberFormat="1" applyBorder="1"/>
    <xf numFmtId="0" fontId="4" fillId="0" borderId="0" xfId="0" applyFont="1" applyAlignment="1">
      <alignment vertical="center"/>
    </xf>
    <xf numFmtId="0" fontId="0" fillId="0" borderId="0" xfId="0" applyAlignment="1">
      <alignment horizontal="center" vertical="center"/>
    </xf>
    <xf numFmtId="0" fontId="19" fillId="0" borderId="0" xfId="0" applyFont="1" applyAlignment="1">
      <alignment vertical="center"/>
    </xf>
    <xf numFmtId="3" fontId="11" fillId="5" borderId="7" xfId="0" applyNumberFormat="1" applyFont="1" applyFill="1" applyBorder="1" applyAlignment="1" applyProtection="1">
      <alignment horizontal="center" vertical="center"/>
      <protection locked="0"/>
    </xf>
    <xf numFmtId="0" fontId="19" fillId="0" borderId="0" xfId="0" applyFont="1"/>
    <xf numFmtId="0" fontId="0" fillId="0" borderId="0" xfId="0" applyAlignment="1">
      <alignment horizontal="center"/>
    </xf>
    <xf numFmtId="2" fontId="19" fillId="0" borderId="0" xfId="0" applyNumberFormat="1" applyFont="1"/>
    <xf numFmtId="0" fontId="37" fillId="0" borderId="8" xfId="0" applyFont="1" applyBorder="1" applyAlignment="1">
      <alignment horizontal="center"/>
    </xf>
    <xf numFmtId="0" fontId="37" fillId="0" borderId="9" xfId="0" applyFont="1" applyBorder="1" applyAlignment="1">
      <alignment horizontal="center"/>
    </xf>
    <xf numFmtId="0" fontId="37" fillId="0" borderId="10" xfId="0" applyFont="1" applyBorder="1" applyAlignment="1">
      <alignment horizontal="center"/>
    </xf>
    <xf numFmtId="0" fontId="0" fillId="0" borderId="8" xfId="0" applyBorder="1" applyAlignment="1">
      <alignment horizontal="right"/>
    </xf>
    <xf numFmtId="0" fontId="19" fillId="0" borderId="9" xfId="0" applyFont="1" applyBorder="1" applyAlignment="1">
      <alignment horizontal="left"/>
    </xf>
    <xf numFmtId="0" fontId="0" fillId="0" borderId="9" xfId="0" applyBorder="1" applyAlignment="1">
      <alignment horizontal="right"/>
    </xf>
    <xf numFmtId="0" fontId="0" fillId="0" borderId="9" xfId="0" applyBorder="1" applyAlignment="1">
      <alignment horizontal="center"/>
    </xf>
    <xf numFmtId="0" fontId="19" fillId="0" borderId="9" xfId="0" applyFont="1" applyBorder="1"/>
    <xf numFmtId="0" fontId="0" fillId="0" borderId="9" xfId="0" quotePrefix="1" applyBorder="1"/>
    <xf numFmtId="0" fontId="0" fillId="0" borderId="11" xfId="0" applyBorder="1" applyAlignment="1">
      <alignment horizontal="right"/>
    </xf>
    <xf numFmtId="0" fontId="0" fillId="0" borderId="13" xfId="0" applyBorder="1" applyAlignment="1">
      <alignment horizontal="right"/>
    </xf>
    <xf numFmtId="0" fontId="19" fillId="0" borderId="0" xfId="0" applyFont="1" applyAlignment="1">
      <alignment horizontal="left"/>
    </xf>
    <xf numFmtId="0" fontId="19" fillId="0" borderId="11" xfId="0" applyFont="1" applyBorder="1" applyAlignment="1">
      <alignment horizontal="right"/>
    </xf>
    <xf numFmtId="0" fontId="19" fillId="3" borderId="7" xfId="0" applyFont="1" applyFill="1" applyBorder="1" applyAlignment="1">
      <alignment horizontal="right"/>
    </xf>
    <xf numFmtId="3" fontId="0" fillId="5" borderId="6" xfId="0" applyNumberFormat="1" applyFill="1" applyBorder="1" applyProtection="1">
      <protection locked="0"/>
    </xf>
    <xf numFmtId="0" fontId="0" fillId="5" borderId="32" xfId="0" applyFill="1" applyBorder="1" applyProtection="1">
      <protection locked="0"/>
    </xf>
    <xf numFmtId="0" fontId="0" fillId="5" borderId="33" xfId="0" applyFill="1" applyBorder="1" applyProtection="1">
      <protection locked="0"/>
    </xf>
    <xf numFmtId="0" fontId="0" fillId="5" borderId="34" xfId="0" applyFill="1" applyBorder="1" applyProtection="1">
      <protection locked="0"/>
    </xf>
    <xf numFmtId="2" fontId="19" fillId="5" borderId="7" xfId="0" applyNumberFormat="1" applyFont="1" applyFill="1" applyBorder="1" applyAlignment="1" applyProtection="1">
      <alignment horizontal="center"/>
      <protection locked="0"/>
    </xf>
    <xf numFmtId="2" fontId="29" fillId="0" borderId="7" xfId="0" applyNumberFormat="1" applyFont="1" applyBorder="1"/>
    <xf numFmtId="2" fontId="0" fillId="5" borderId="35" xfId="0" applyNumberFormat="1" applyFill="1" applyBorder="1" applyProtection="1">
      <protection locked="0"/>
    </xf>
    <xf numFmtId="2" fontId="0" fillId="5" borderId="36" xfId="0" applyNumberFormat="1" applyFill="1" applyBorder="1" applyProtection="1">
      <protection locked="0"/>
    </xf>
    <xf numFmtId="2" fontId="0" fillId="5" borderId="37" xfId="0" applyNumberFormat="1" applyFill="1" applyBorder="1" applyProtection="1">
      <protection locked="0"/>
    </xf>
    <xf numFmtId="0" fontId="0" fillId="0" borderId="7" xfId="0" applyBorder="1" applyAlignment="1">
      <alignment horizontal="right"/>
    </xf>
    <xf numFmtId="2" fontId="0" fillId="0" borderId="35" xfId="0" applyNumberFormat="1" applyBorder="1"/>
    <xf numFmtId="2" fontId="0" fillId="0" borderId="36" xfId="0" applyNumberFormat="1" applyBorder="1"/>
    <xf numFmtId="165" fontId="10" fillId="5" borderId="7" xfId="0" applyNumberFormat="1" applyFont="1" applyFill="1" applyBorder="1" applyProtection="1">
      <protection locked="0"/>
    </xf>
    <xf numFmtId="2" fontId="0" fillId="0" borderId="38" xfId="0" applyNumberFormat="1" applyBorder="1"/>
    <xf numFmtId="2" fontId="0" fillId="0" borderId="39" xfId="0" applyNumberFormat="1" applyBorder="1"/>
    <xf numFmtId="0" fontId="0" fillId="0" borderId="14" xfId="0" applyBorder="1" applyAlignment="1">
      <alignment horizontal="right"/>
    </xf>
    <xf numFmtId="0" fontId="0" fillId="0" borderId="15" xfId="0" applyBorder="1" applyAlignment="1">
      <alignment horizontal="right"/>
    </xf>
    <xf numFmtId="0" fontId="19" fillId="0" borderId="14" xfId="0" applyFont="1" applyBorder="1" applyAlignment="1">
      <alignment horizontal="right"/>
    </xf>
    <xf numFmtId="0" fontId="19" fillId="0" borderId="2" xfId="0" applyFont="1" applyBorder="1" applyAlignment="1">
      <alignment horizontal="right"/>
    </xf>
    <xf numFmtId="0" fontId="0" fillId="0" borderId="2" xfId="0"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3" fontId="14" fillId="4" borderId="5" xfId="0" applyNumberFormat="1" applyFont="1" applyFill="1" applyBorder="1" applyAlignment="1">
      <alignment horizontal="center"/>
    </xf>
    <xf numFmtId="3" fontId="14" fillId="4" borderId="12" xfId="0" applyNumberFormat="1" applyFont="1" applyFill="1" applyBorder="1" applyAlignment="1">
      <alignment horizontal="center"/>
    </xf>
    <xf numFmtId="3" fontId="14" fillId="4" borderId="6" xfId="0" applyNumberFormat="1" applyFont="1" applyFill="1" applyBorder="1" applyAlignment="1">
      <alignment horizontal="center"/>
    </xf>
    <xf numFmtId="0" fontId="31" fillId="3" borderId="18" xfId="0" applyFont="1" applyFill="1" applyBorder="1" applyAlignment="1">
      <alignment horizontal="center" vertical="center"/>
    </xf>
    <xf numFmtId="0" fontId="31" fillId="3" borderId="22" xfId="0" applyFont="1" applyFill="1" applyBorder="1" applyAlignment="1">
      <alignment horizontal="center" vertical="center"/>
    </xf>
    <xf numFmtId="0" fontId="31" fillId="3" borderId="25" xfId="0" applyFont="1" applyFill="1" applyBorder="1" applyAlignment="1">
      <alignment horizontal="center" vertical="center"/>
    </xf>
    <xf numFmtId="0" fontId="19" fillId="3" borderId="7" xfId="0" applyFont="1" applyFill="1" applyBorder="1" applyAlignment="1">
      <alignment horizontal="center"/>
    </xf>
    <xf numFmtId="0" fontId="26" fillId="0" borderId="11" xfId="0" applyFont="1" applyBorder="1" applyAlignment="1">
      <alignment horizontal="left" vertical="center"/>
    </xf>
    <xf numFmtId="0" fontId="26" fillId="0" borderId="0" xfId="0" applyFont="1" applyAlignment="1">
      <alignment horizontal="left" vertical="center"/>
    </xf>
    <xf numFmtId="0" fontId="19" fillId="0" borderId="16" xfId="0" applyFont="1" applyBorder="1" applyAlignment="1">
      <alignment horizontal="center"/>
    </xf>
    <xf numFmtId="0" fontId="19" fillId="0" borderId="17" xfId="0" applyFont="1" applyBorder="1" applyAlignment="1">
      <alignment horizontal="center"/>
    </xf>
    <xf numFmtId="2" fontId="36" fillId="6" borderId="30" xfId="0" applyNumberFormat="1" applyFont="1" applyFill="1" applyBorder="1" applyAlignment="1">
      <alignment horizontal="center" vertical="center" textRotation="90"/>
    </xf>
    <xf numFmtId="2" fontId="36" fillId="6" borderId="31" xfId="0" applyNumberFormat="1" applyFont="1" applyFill="1" applyBorder="1" applyAlignment="1">
      <alignment horizontal="center" vertical="center" textRotation="90"/>
    </xf>
    <xf numFmtId="2" fontId="36" fillId="6" borderId="40" xfId="0" applyNumberFormat="1" applyFont="1" applyFill="1" applyBorder="1" applyAlignment="1">
      <alignment horizontal="center" vertical="center" textRotation="90"/>
    </xf>
    <xf numFmtId="0" fontId="4" fillId="0" borderId="0" xfId="0" applyFont="1" applyAlignment="1">
      <alignment horizontal="center" vertical="center"/>
    </xf>
    <xf numFmtId="0" fontId="34" fillId="6" borderId="29" xfId="4" applyFont="1" applyFill="1" applyBorder="1" applyAlignment="1">
      <alignment horizontal="center" vertical="center"/>
    </xf>
    <xf numFmtId="0" fontId="34" fillId="6" borderId="0" xfId="4" applyFont="1" applyFill="1" applyBorder="1" applyAlignment="1">
      <alignment horizontal="center" vertical="center"/>
    </xf>
    <xf numFmtId="164" fontId="35" fillId="5" borderId="5" xfId="1" applyNumberFormat="1" applyFont="1" applyFill="1" applyBorder="1" applyAlignment="1" applyProtection="1">
      <alignment horizontal="center" vertical="center"/>
      <protection locked="0"/>
    </xf>
    <xf numFmtId="164" fontId="35" fillId="5" borderId="12" xfId="1" applyNumberFormat="1" applyFont="1" applyFill="1" applyBorder="1" applyAlignment="1" applyProtection="1">
      <alignment horizontal="center" vertical="center"/>
      <protection locked="0"/>
    </xf>
    <xf numFmtId="164" fontId="35" fillId="5" borderId="6" xfId="1" applyNumberFormat="1" applyFont="1" applyFill="1" applyBorder="1" applyAlignment="1" applyProtection="1">
      <alignment horizontal="center" vertical="center"/>
      <protection locked="0"/>
    </xf>
  </cellXfs>
  <cellStyles count="5">
    <cellStyle name="Currency" xfId="1" builtinId="4"/>
    <cellStyle name="Hyperlink" xfId="4" builtinId="8"/>
    <cellStyle name="Normal" xfId="0" builtinId="0"/>
    <cellStyle name="Output" xfId="3" builtinId="21"/>
    <cellStyle name="Percent" xfId="2" builtinId="5"/>
  </cellStyles>
  <dxfs count="3">
    <dxf>
      <fill>
        <patternFill>
          <bgColor rgb="FFB5A6CA"/>
        </patternFill>
      </fill>
      <border>
        <left/>
        <right style="thin">
          <color auto="1"/>
        </right>
        <top style="thin">
          <color auto="1"/>
        </top>
        <bottom style="thin">
          <color auto="1"/>
        </bottom>
        <vertical/>
        <horizontal/>
      </border>
    </dxf>
    <dxf>
      <fill>
        <patternFill>
          <bgColor rgb="FFB5A6CA"/>
        </patternFill>
      </fill>
      <border>
        <left style="thin">
          <color auto="1"/>
        </left>
        <right/>
        <top style="thin">
          <color auto="1"/>
        </top>
        <bottom style="thin">
          <color auto="1"/>
        </bottom>
        <vertical/>
        <horizontal/>
      </border>
    </dxf>
    <dxf>
      <fill>
        <patternFill>
          <bgColor rgb="FFB5A6CA"/>
        </patternFill>
      </fill>
      <border>
        <left/>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345282</xdr:colOff>
      <xdr:row>1</xdr:row>
      <xdr:rowOff>83343</xdr:rowOff>
    </xdr:from>
    <xdr:to>
      <xdr:col>19</xdr:col>
      <xdr:colOff>703</xdr:colOff>
      <xdr:row>7</xdr:row>
      <xdr:rowOff>101882</xdr:rowOff>
    </xdr:to>
    <xdr:pic>
      <xdr:nvPicPr>
        <xdr:cNvPr id="2" name="Picture 1">
          <a:extLst>
            <a:ext uri="{FF2B5EF4-FFF2-40B4-BE49-F238E27FC236}">
              <a16:creationId xmlns:a16="http://schemas.microsoft.com/office/drawing/2014/main" id="{58B187E5-0AF5-4F91-88FB-4950C1A032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5432" y="121443"/>
          <a:ext cx="1188946" cy="1418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24964-2BB7-4011-9F0D-85A0CF8B29B4}">
  <sheetPr codeName="ShMCL">
    <pageSetUpPr fitToPage="1"/>
  </sheetPr>
  <dimension ref="A1:U71"/>
  <sheetViews>
    <sheetView showGridLines="0" showRowColHeaders="0" tabSelected="1" showRuler="0" zoomScale="85" zoomScaleNormal="85" zoomScaleSheetLayoutView="85" zoomScalePageLayoutView="80" workbookViewId="0">
      <selection activeCell="H51" sqref="H51"/>
    </sheetView>
  </sheetViews>
  <sheetFormatPr defaultColWidth="0" defaultRowHeight="15" customHeight="1" zeroHeight="1"/>
  <cols>
    <col min="1" max="1" width="3" customWidth="1"/>
    <col min="2" max="2" width="1.42578125" customWidth="1"/>
    <col min="3" max="3" width="8.140625" style="1" bestFit="1" customWidth="1"/>
    <col min="4" max="8" width="14.140625" customWidth="1"/>
    <col min="9" max="9" width="23.42578125" customWidth="1"/>
    <col min="10" max="10" width="2.140625" customWidth="1"/>
    <col min="11" max="11" width="2.28515625" customWidth="1"/>
    <col min="12" max="12" width="6" customWidth="1"/>
    <col min="13" max="13" width="1.5703125" customWidth="1"/>
    <col min="14" max="18" width="14.140625" customWidth="1"/>
    <col min="19" max="19" width="23" customWidth="1"/>
    <col min="20" max="21" width="2.28515625" customWidth="1"/>
    <col min="22" max="22" width="9.140625" hidden="1" customWidth="1"/>
    <col min="23" max="16384" width="9.140625" hidden="1"/>
  </cols>
  <sheetData>
    <row r="1" spans="1:20" ht="3" customHeight="1"/>
    <row r="2" spans="1:20" ht="36">
      <c r="A2" s="2" t="str">
        <f>"Maximum Credit Limit (MCL) Calculator for "&amp;UPPER(MID(RegionalData!D2,15,2^20))</f>
        <v>Maximum Credit Limit (MCL) Calculator for SHOULDER 2024</v>
      </c>
    </row>
    <row r="3" spans="1:20" ht="5.25" customHeight="1">
      <c r="N3" s="3"/>
      <c r="O3" s="3"/>
      <c r="P3" s="3"/>
      <c r="Q3" s="3"/>
      <c r="R3" s="3"/>
    </row>
    <row r="4" spans="1:20">
      <c r="M4" s="4"/>
      <c r="N4" s="5" t="s">
        <v>0</v>
      </c>
      <c r="O4" s="5" t="s">
        <v>1</v>
      </c>
      <c r="P4" s="5" t="s">
        <v>2</v>
      </c>
      <c r="Q4" s="5" t="s">
        <v>3</v>
      </c>
      <c r="R4" s="5" t="s">
        <v>4</v>
      </c>
    </row>
    <row r="5" spans="1:20" ht="18">
      <c r="L5" s="159" t="s">
        <v>5</v>
      </c>
      <c r="M5" s="160"/>
      <c r="N5" s="6">
        <f>NSW_P</f>
        <v>71.55</v>
      </c>
      <c r="O5" s="6">
        <f>QLD_P</f>
        <v>64.22</v>
      </c>
      <c r="P5" s="6">
        <f>SA_P</f>
        <v>52.85</v>
      </c>
      <c r="Q5" s="6">
        <f>TAS_P</f>
        <v>55.18</v>
      </c>
      <c r="R5" s="6">
        <f>VIC_P</f>
        <v>50.35</v>
      </c>
    </row>
    <row r="6" spans="1:20" ht="18">
      <c r="E6" s="7" t="s">
        <v>6</v>
      </c>
      <c r="F6" s="7" t="s">
        <v>7</v>
      </c>
      <c r="G6" s="7" t="s">
        <v>8</v>
      </c>
      <c r="L6" s="159" t="s">
        <v>9</v>
      </c>
      <c r="M6" s="160"/>
      <c r="N6" s="6">
        <f>NSW_VFOSL</f>
        <v>1.35</v>
      </c>
      <c r="O6" s="6">
        <f>QLD_VFOSL</f>
        <v>1.48</v>
      </c>
      <c r="P6" s="6">
        <f>SA_VFOSL</f>
        <v>1.43</v>
      </c>
      <c r="Q6" s="6">
        <f>TAS_VFOSL</f>
        <v>1.61</v>
      </c>
      <c r="R6" s="6">
        <f>VIC_VFOSL</f>
        <v>1.43</v>
      </c>
    </row>
    <row r="7" spans="1:20" ht="18">
      <c r="E7" s="8">
        <v>35</v>
      </c>
      <c r="F7" s="8">
        <v>7</v>
      </c>
      <c r="G7" s="9">
        <v>0.1</v>
      </c>
      <c r="L7" s="159" t="s">
        <v>10</v>
      </c>
      <c r="M7" s="160"/>
      <c r="N7" s="6">
        <f>NSW_VFPM</f>
        <v>1.85</v>
      </c>
      <c r="O7" s="6">
        <f>QLD_VFPM</f>
        <v>1.9</v>
      </c>
      <c r="P7" s="6">
        <f>SA_VFPM</f>
        <v>2.1</v>
      </c>
      <c r="Q7" s="6">
        <f>TAS_VFPM</f>
        <v>1.88</v>
      </c>
      <c r="R7" s="6">
        <f>VIC_VFPM</f>
        <v>1.82</v>
      </c>
    </row>
    <row r="8" spans="1:20">
      <c r="N8" s="10" t="s">
        <v>11</v>
      </c>
    </row>
    <row r="9" spans="1:20" ht="6" customHeight="1"/>
    <row r="10" spans="1:20" ht="5.25" customHeight="1">
      <c r="B10" s="11"/>
      <c r="C10" s="12"/>
      <c r="D10" s="13"/>
      <c r="E10" s="13"/>
      <c r="F10" s="13"/>
      <c r="G10" s="13"/>
      <c r="H10" s="13"/>
      <c r="I10" s="13"/>
      <c r="J10" s="13"/>
      <c r="K10" s="13"/>
      <c r="L10" s="13"/>
      <c r="M10" s="13"/>
      <c r="N10" s="13"/>
      <c r="O10" s="13"/>
      <c r="P10" s="13"/>
      <c r="Q10" s="13"/>
      <c r="R10" s="13"/>
      <c r="S10" s="13"/>
      <c r="T10" s="14"/>
    </row>
    <row r="11" spans="1:20" ht="31.5">
      <c r="B11" s="15"/>
      <c r="D11" s="16"/>
      <c r="E11" s="16"/>
      <c r="F11" s="16"/>
      <c r="G11" s="16"/>
      <c r="I11" s="17" t="s">
        <v>12</v>
      </c>
      <c r="J11" s="161">
        <f>MAX(0,S43+I43)</f>
        <v>0</v>
      </c>
      <c r="K11" s="162"/>
      <c r="L11" s="162"/>
      <c r="M11" s="162"/>
      <c r="N11" s="163"/>
      <c r="O11" s="18"/>
      <c r="T11" s="19"/>
    </row>
    <row r="12" spans="1:20" ht="5.25" customHeight="1">
      <c r="B12" s="20"/>
      <c r="C12" s="21"/>
      <c r="D12" s="3"/>
      <c r="E12" s="3"/>
      <c r="F12" s="3"/>
      <c r="G12" s="3"/>
      <c r="H12" s="3"/>
      <c r="I12" s="3"/>
      <c r="J12" s="3"/>
      <c r="K12" s="3"/>
      <c r="L12" s="3"/>
      <c r="M12" s="3"/>
      <c r="N12" s="3"/>
      <c r="O12" s="3"/>
      <c r="P12" s="3"/>
      <c r="Q12" s="3"/>
      <c r="R12" s="3"/>
      <c r="S12" s="3"/>
      <c r="T12" s="22"/>
    </row>
    <row r="13" spans="1:20" s="23" customFormat="1" ht="26.25">
      <c r="B13" s="24"/>
      <c r="C13" s="25" t="s">
        <v>13</v>
      </c>
      <c r="D13" s="25"/>
      <c r="E13" s="25"/>
      <c r="F13" s="25"/>
      <c r="G13" s="25"/>
      <c r="H13" s="25"/>
      <c r="I13" s="25"/>
      <c r="J13" s="26"/>
      <c r="K13" s="24"/>
      <c r="L13" s="27"/>
      <c r="M13" s="25" t="s">
        <v>14</v>
      </c>
      <c r="N13" s="25"/>
      <c r="O13" s="25"/>
      <c r="P13" s="25"/>
      <c r="Q13" s="25"/>
      <c r="R13" s="25"/>
      <c r="S13" s="25"/>
      <c r="T13" s="26"/>
    </row>
    <row r="14" spans="1:20" ht="9" customHeight="1">
      <c r="B14" s="28"/>
      <c r="C14" s="29"/>
      <c r="D14" s="30"/>
      <c r="E14" s="30"/>
      <c r="F14" s="30"/>
      <c r="G14" s="30"/>
      <c r="H14" s="30"/>
      <c r="I14" s="30"/>
      <c r="J14" s="31"/>
      <c r="K14" s="28"/>
      <c r="L14" s="32"/>
      <c r="M14" s="33"/>
      <c r="N14" s="30"/>
      <c r="O14" s="30"/>
      <c r="P14" s="30"/>
      <c r="Q14" s="30"/>
      <c r="R14" s="30"/>
      <c r="S14" s="30"/>
      <c r="T14" s="31"/>
    </row>
    <row r="15" spans="1:20">
      <c r="B15" s="15"/>
      <c r="D15" s="34" t="s">
        <v>0</v>
      </c>
      <c r="E15" s="34" t="s">
        <v>1</v>
      </c>
      <c r="F15" s="34" t="s">
        <v>2</v>
      </c>
      <c r="G15" s="34" t="s">
        <v>3</v>
      </c>
      <c r="H15" s="34" t="s">
        <v>4</v>
      </c>
      <c r="I15" s="35" t="s">
        <v>15</v>
      </c>
      <c r="J15" s="19"/>
      <c r="K15" s="15"/>
      <c r="N15" s="34" t="s">
        <v>0</v>
      </c>
      <c r="O15" s="34" t="s">
        <v>1</v>
      </c>
      <c r="P15" s="34" t="s">
        <v>2</v>
      </c>
      <c r="Q15" s="34" t="s">
        <v>3</v>
      </c>
      <c r="R15" s="34" t="s">
        <v>4</v>
      </c>
      <c r="S15" s="35" t="s">
        <v>15</v>
      </c>
      <c r="T15" s="19"/>
    </row>
    <row r="16" spans="1:20" ht="18">
      <c r="B16" s="15"/>
      <c r="C16" s="36" t="s">
        <v>16</v>
      </c>
      <c r="D16" s="37">
        <f>((NSW_EL*NSW_P*NSW_PRAFL*NSW_VFOSL)+(NSW_ELS*NSW_SAPSSP))*(GST+1)</f>
        <v>0</v>
      </c>
      <c r="E16" s="38">
        <f>((QLD_EL*QLD_P*QLD_PRAFL*QLD_VFOSL)+(QLD_ELS*QLD_SAPSSP))*(GST+1)</f>
        <v>0</v>
      </c>
      <c r="F16" s="38">
        <f>((SA_EL*SA_P*SA_PRAFL*SA_VFOSL)+(SA_ELS*SA_SAPSSP))*(GST+1)</f>
        <v>0</v>
      </c>
      <c r="G16" s="38">
        <f>((TAS_EL*TAS_P*TAS_PRAFL*TAS_VFOSL)+(TAS_ELS*TAS_SAPSSP))*(GST+1)</f>
        <v>0</v>
      </c>
      <c r="H16" s="39">
        <f>((VIC_EL*VIC_P*VIC_PRAFL*VIC_VFOSL)+(VIC_ELS*VIC_SAPSSP))*(GST+1)</f>
        <v>0</v>
      </c>
      <c r="J16" s="19"/>
      <c r="K16" s="15"/>
      <c r="L16" s="40"/>
      <c r="M16" s="41" t="s">
        <v>17</v>
      </c>
      <c r="N16" s="37">
        <f>((NSW_EL*NSW_P*NSW_PRAFL*NSW_VFPM)+(NSW_ELS*NSW_SAPSSP))*(GST+1)</f>
        <v>0</v>
      </c>
      <c r="O16" s="38">
        <f>((QLD_EL*QLD_P*QLD_PRAFL*QLD_VFPM)+(QLD_ELS*QLD_SAPSSP))*(GST+1)</f>
        <v>0</v>
      </c>
      <c r="P16" s="38">
        <f>((SA_EL*SA_P*SA_PRAFL*SA_VFPM)+(SA_ELS*SA_SAPSSP))*(GST+1)</f>
        <v>0</v>
      </c>
      <c r="Q16" s="38">
        <f>((TAS_EL*TAS_P*TAS_PRAFL*TAS_VFPM)+(TAS_ELS*TAS_SAPSSP))*(GST+1)</f>
        <v>0</v>
      </c>
      <c r="R16" s="39">
        <f>((VIC_EL*VIC_P*VIC_PRAFL*VIC_VFPM)+(VIC_ELS*VIC_SAPSSP))*(GST+1)</f>
        <v>0</v>
      </c>
      <c r="T16" s="19"/>
    </row>
    <row r="17" spans="2:20" ht="18">
      <c r="B17" s="15"/>
      <c r="C17" s="36" t="s">
        <v>18</v>
      </c>
      <c r="D17" s="42">
        <f>((NSW_EG*NSW_P*NSW_PRAFG*NSW_VFOSL)+(NSW_EGS*NSW_SAPSSP))*(GST+1)</f>
        <v>0</v>
      </c>
      <c r="E17" s="43">
        <f>((QLD_EG*QLD_P*QLD_PRAFG*QLD_VFOSL)+(QLD_EGS*QLD_SAPSSP))*(GST+1)</f>
        <v>0</v>
      </c>
      <c r="F17" s="43">
        <f>((SA_EG*SA_P*SA_PRAFG*SA_VFOSL)+(SA_EGS*SA_SAPSSP))*(GST+1)</f>
        <v>0</v>
      </c>
      <c r="G17" s="43">
        <f>((TAS_EG*TAS_P*TAS_PRAFG*TAS_VFOSL)+(TAS_EGS*TAS_SAPSSP))*(GST+1)</f>
        <v>0</v>
      </c>
      <c r="H17" s="44">
        <f>((VIC_EG*VIC_P*VIC_PRAFG*VIC_VFOSL)+(VIC_EGS*VIC_SAPSSP))*(GST+1)</f>
        <v>0</v>
      </c>
      <c r="J17" s="19"/>
      <c r="K17" s="15"/>
      <c r="L17" s="40"/>
      <c r="M17" s="41" t="s">
        <v>19</v>
      </c>
      <c r="N17" s="42">
        <f>((NSW_EG*NSW_P*NSW_PRAFG*NSW_VFPM)+(NSW_EGS*NSW_SAPSSP))*(GST+1)</f>
        <v>0</v>
      </c>
      <c r="O17" s="43">
        <f>((QLD_EG*QLD_P*QLD_PRAFG*QLD_VFPM)+(QLD_EGS*QLD_SAPSSP))*(GST+1)</f>
        <v>0</v>
      </c>
      <c r="P17" s="43">
        <f>((SA_EG*SA_P*SA_PRAFG*SA_VFPM)+(SA_EGS*SA_SAPSSP))*(GST+1)</f>
        <v>0</v>
      </c>
      <c r="Q17" s="43">
        <f>((TAS_EG*TAS_P*TAS_PRAFG*TAS_VFPM)+(TAS_EGS*TAS_SAPSSP))*(GST+1)</f>
        <v>0</v>
      </c>
      <c r="R17" s="44">
        <f>((VIC_EG*VIC_P*VIC_PRAFG*VIC_VFPM)+(VIC_EGS*VIC_SAPSSP))*(GST+1)</f>
        <v>0</v>
      </c>
      <c r="T17" s="19"/>
    </row>
    <row r="18" spans="2:20">
      <c r="B18" s="15"/>
      <c r="C18" s="36"/>
      <c r="J18" s="19"/>
      <c r="K18" s="15"/>
      <c r="L18" s="40"/>
      <c r="M18" s="41"/>
      <c r="T18" s="19"/>
    </row>
    <row r="19" spans="2:20">
      <c r="B19" s="15"/>
      <c r="C19" s="45"/>
      <c r="D19" s="46" t="s">
        <v>20</v>
      </c>
      <c r="E19" s="47"/>
      <c r="F19" s="47"/>
      <c r="G19" s="47"/>
      <c r="H19" s="48"/>
      <c r="J19" s="19"/>
      <c r="K19" s="15"/>
      <c r="L19" s="40"/>
      <c r="M19" s="40"/>
      <c r="N19" s="46" t="s">
        <v>20</v>
      </c>
      <c r="O19" s="47"/>
      <c r="P19" s="47"/>
      <c r="Q19" s="47"/>
      <c r="R19" s="48"/>
      <c r="T19" s="19"/>
    </row>
    <row r="20" spans="2:20">
      <c r="B20" s="15"/>
      <c r="C20" s="45" t="s">
        <v>21</v>
      </c>
      <c r="D20" s="49">
        <f>NSW_RD*NSW_P*NSW_PRAFR*NSW_VFOSL</f>
        <v>0</v>
      </c>
      <c r="E20" s="50">
        <f>QLD_RD*QLD_P*QLD_PRAFR*QLD_VFOSL</f>
        <v>0</v>
      </c>
      <c r="F20" s="50">
        <f>SA_RD*SA_P*SA_PRAFR*SA_VFOSL</f>
        <v>0</v>
      </c>
      <c r="G20" s="50">
        <f>TAS_RD*TAS_P*TAS_PRAFR*TAS_VFOSL</f>
        <v>0</v>
      </c>
      <c r="H20" s="51">
        <f>VIC_RD*VIC_P*VIC_PRAFR*VIC_VFOSL</f>
        <v>0</v>
      </c>
      <c r="J20" s="19"/>
      <c r="K20" s="15"/>
      <c r="L20" s="40"/>
      <c r="M20" s="52" t="s">
        <v>21</v>
      </c>
      <c r="N20" s="49">
        <f>NSW_RD*NSW_P*NSW_PRAFR*NSW_VFPM</f>
        <v>0</v>
      </c>
      <c r="O20" s="50">
        <f>QLD_RD*QLD_P*QLD_PRAFR*QLD_VFPM</f>
        <v>0</v>
      </c>
      <c r="P20" s="50">
        <f>SA_RD*SA_P*SA_PRAFR*SA_VFPM</f>
        <v>0</v>
      </c>
      <c r="Q20" s="50">
        <f>TAS_RD*TAS_P*TAS_PRAFR*TAS_VFPM</f>
        <v>0</v>
      </c>
      <c r="R20" s="51">
        <f>VIC_RD*VIC_P*VIC_PRAFR*VIC_VFPM</f>
        <v>0</v>
      </c>
      <c r="T20" s="19"/>
    </row>
    <row r="21" spans="2:20">
      <c r="B21" s="15"/>
      <c r="C21" s="45" t="s">
        <v>22</v>
      </c>
      <c r="D21" s="49">
        <f>NSW_RDS*(NSW_P*NSW_PRAFR*NSW_VFOSL-NSW_PDS)</f>
        <v>0</v>
      </c>
      <c r="E21" s="50">
        <f>QLD_RDS*(QLD_P*QLD_PRAFR*QLD_VFOSL-QLD_PDS)</f>
        <v>0</v>
      </c>
      <c r="F21" s="50">
        <f>SA_RDS*(SA_P*SA_PRAFR*SA_VFOSL-SA_PDS)</f>
        <v>0</v>
      </c>
      <c r="G21" s="50">
        <f>TAS_RDS*(TAS_P*TAS_PRAFR*TAS_VFOSL-TAS_PDS)</f>
        <v>0</v>
      </c>
      <c r="H21" s="51">
        <f>VIC_RDS*(VIC_P*VIC_PRAFR*VIC_VFOSL-VIC_PDS)</f>
        <v>0</v>
      </c>
      <c r="J21" s="19"/>
      <c r="K21" s="15"/>
      <c r="L21" s="40"/>
      <c r="M21" s="52" t="s">
        <v>22</v>
      </c>
      <c r="N21" s="49">
        <f>NSW_RDS*(NSW_P*NSW_PRAFR*NSW_VFPM-NSW_PDS)</f>
        <v>0</v>
      </c>
      <c r="O21" s="50">
        <f>QLD_RDS*(QLD_P*QLD_PRAFR*QLD_VFPM-QLD_PDS)</f>
        <v>0</v>
      </c>
      <c r="P21" s="50">
        <f>SA_RDS*(SA_P*SA_PRAFR*SA_VFPM-SA_PDS)</f>
        <v>0</v>
      </c>
      <c r="Q21" s="50">
        <f>TAS_RDS*(TAS_P*TAS_PRAFR*TAS_VFPM-TAS_PDS)</f>
        <v>0</v>
      </c>
      <c r="R21" s="51">
        <f>VIC_RDS*(VIC_P*VIC_PRAFR*VIC_VFPM-VIC_PDS)</f>
        <v>0</v>
      </c>
      <c r="T21" s="19"/>
    </row>
    <row r="22" spans="2:20">
      <c r="B22" s="15"/>
      <c r="C22" s="45" t="s">
        <v>23</v>
      </c>
      <c r="D22" s="49">
        <f>NSW_RDC100*(NSW_P*NSW_PRAFR*NSW_VFOSL-NSW_P*NSW_PRAFRC100*NSW_VFOSL)</f>
        <v>0</v>
      </c>
      <c r="E22" s="50">
        <f>QLD_RDC100*(QLD_P*QLD_PRAFR*QLD_VFOSL-QLD_P*QLD_PRAFRC100*QLD_VFOSL)</f>
        <v>0</v>
      </c>
      <c r="F22" s="50">
        <f>SA_RDC100*(SA_P*SA_PRAFR*SA_VFOSL-SA_P*SA_PRAFRC100*SA_VFOSL)</f>
        <v>0</v>
      </c>
      <c r="G22" s="50">
        <f>TAS_RDC100*(TAS_P*TAS_PRAFR*TAS_VFOSL-TAS_P*TAS_PRAFRC100*TAS_VFOSL)</f>
        <v>0</v>
      </c>
      <c r="H22" s="51">
        <f>VIC_RDC100*(VIC_P*VIC_PRAFR*VIC_VFOSL-VIC_P*VIC_PRAFRC100*VIC_VFOSL)</f>
        <v>0</v>
      </c>
      <c r="J22" s="19"/>
      <c r="K22" s="15"/>
      <c r="L22" s="40"/>
      <c r="M22" s="52" t="s">
        <v>23</v>
      </c>
      <c r="N22" s="49">
        <f>NSW_RDC100*(NSW_P*NSW_PRAFR*NSW_VFPM-NSW_P*NSW_PRAFRC100*NSW_VFPM)</f>
        <v>0</v>
      </c>
      <c r="O22" s="50">
        <f>QLD_RDC100*(QLD_P*QLD_PRAFR*QLD_VFPM-QLD_P*QLD_PRAFRC100*QLD_VFPM)</f>
        <v>0</v>
      </c>
      <c r="P22" s="50">
        <f>SA_RDC100*(SA_P*SA_PRAFR*SA_VFPM-SA_P*SA_PRAFRC100*SA_VFPM)</f>
        <v>0</v>
      </c>
      <c r="Q22" s="50">
        <f>TAS_RDC100*(TAS_P*TAS_PRAFR*TAS_VFPM-TAS_P*TAS_PRAFRC100*TAS_VFPM)</f>
        <v>0</v>
      </c>
      <c r="R22" s="51">
        <f>VIC_RDC100*(VIC_P*VIC_PRAFR*VIC_VFPM-VIC_P*VIC_PRAFRC100*VIC_VFPM)</f>
        <v>0</v>
      </c>
      <c r="T22" s="19"/>
    </row>
    <row r="23" spans="2:20">
      <c r="B23" s="15"/>
      <c r="C23" s="45" t="s">
        <v>24</v>
      </c>
      <c r="D23" s="49">
        <f>NSW_RDC200*(NSW_P*NSW_PRAFR*NSW_VFOSL-NSW_P*NSW_PRAFRC200*NSW_VFOSL)</f>
        <v>0</v>
      </c>
      <c r="E23" s="50">
        <f>QLD_RDC200*(QLD_P*QLD_PRAFR*QLD_VFOSL-QLD_P*QLD_PRAFRC200*QLD_VFOSL)</f>
        <v>0</v>
      </c>
      <c r="F23" s="50">
        <f>SA_RDC200*(SA_P*SA_PRAFR*SA_VFOSL-SA_P*SA_PRAFRC200*SA_VFOSL)</f>
        <v>0</v>
      </c>
      <c r="G23" s="50">
        <f>TAS_RDC200*(TAS_P*TAS_PRAFR*TAS_VFOSL-TAS_P*TAS_PRAFRC200*TAS_VFOSL)</f>
        <v>0</v>
      </c>
      <c r="H23" s="51">
        <f>VIC_RDC200*(VIC_P*VIC_PRAFR*VIC_VFOSL-VIC_P*VIC_PRAFRC200*VIC_VFOSL)</f>
        <v>0</v>
      </c>
      <c r="J23" s="19"/>
      <c r="K23" s="15"/>
      <c r="L23" s="40"/>
      <c r="M23" s="52" t="s">
        <v>24</v>
      </c>
      <c r="N23" s="49">
        <f>NSW_RDC200*(NSW_P*NSW_PRAFR*NSW_VFPM-NSW_P*NSW_PRAFRC200*NSW_VFPM)</f>
        <v>0</v>
      </c>
      <c r="O23" s="50">
        <f>QLD_RDC200*(QLD_P*QLD_PRAFR*QLD_VFPM-QLD_P*QLD_PRAFRC200*QLD_VFPM)</f>
        <v>0</v>
      </c>
      <c r="P23" s="50">
        <f>SA_RDC200*(SA_P*SA_PRAFR*SA_VFPM-SA_P*SA_PRAFRC200*SA_VFPM)</f>
        <v>0</v>
      </c>
      <c r="Q23" s="50">
        <f>TAS_RDC200*(TAS_P*TAS_PRAFR*TAS_VFPM-TAS_P*TAS_PRAFRC200*TAS_VFPM)</f>
        <v>0</v>
      </c>
      <c r="R23" s="51">
        <f>VIC_RDC200*(VIC_P*VIC_PRAFR*VIC_VFPM-VIC_P*VIC_PRAFRC200*VIC_VFPM)</f>
        <v>0</v>
      </c>
      <c r="T23" s="19"/>
    </row>
    <row r="24" spans="2:20">
      <c r="B24" s="15"/>
      <c r="C24" s="45" t="s">
        <v>25</v>
      </c>
      <c r="D24" s="49">
        <f>NSW_RDC300*(NSW_P*NSW_PRAFR*NSW_VFOSL-NSW_P*NSW_PRAFRC300*NSW_VFOSL)</f>
        <v>0</v>
      </c>
      <c r="E24" s="50">
        <f>QLD_RDC300*(QLD_P*QLD_PRAFR*QLD_VFOSL-QLD_P*QLD_PRAFRC300*QLD_VFOSL)</f>
        <v>0</v>
      </c>
      <c r="F24" s="50">
        <f>SA_RDC300*(SA_P*SA_PRAFR*SA_VFOSL-SA_P*SA_PRAFRC300*SA_VFOSL)</f>
        <v>0</v>
      </c>
      <c r="G24" s="50">
        <f>TAS_RDC300*(TAS_P*TAS_PRAFR*TAS_VFOSL-TAS_P*TAS_PRAFRC300*TAS_VFOSL)</f>
        <v>0</v>
      </c>
      <c r="H24" s="51">
        <f>VIC_RDC300*(VIC_P*VIC_PRAFR*VIC_VFOSL-VIC_P*VIC_PRAFRC300*VIC_VFOSL)</f>
        <v>0</v>
      </c>
      <c r="J24" s="19"/>
      <c r="K24" s="15"/>
      <c r="L24" s="40"/>
      <c r="M24" s="52" t="s">
        <v>25</v>
      </c>
      <c r="N24" s="49">
        <f>NSW_RDC300*(NSW_P*NSW_PRAFR*NSW_VFPM-NSW_P*NSW_PRAFRC300*NSW_VFPM)</f>
        <v>0</v>
      </c>
      <c r="O24" s="50">
        <f>QLD_RDC300*(QLD_P*QLD_PRAFR*QLD_VFPM-QLD_P*QLD_PRAFRC300*QLD_VFPM)</f>
        <v>0</v>
      </c>
      <c r="P24" s="50">
        <f>SA_RDC300*(SA_P*SA_PRAFR*SA_VFPM-SA_P*SA_PRAFRC300*SA_VFPM)</f>
        <v>0</v>
      </c>
      <c r="Q24" s="50">
        <f>TAS_RDC300*(TAS_P*TAS_PRAFR*TAS_VFPM-TAS_P*TAS_PRAFRC300*TAS_VFPM)</f>
        <v>0</v>
      </c>
      <c r="R24" s="51">
        <f>VIC_RDC300*(VIC_P*VIC_PRAFR*VIC_VFPM-VIC_P*VIC_PRAFRC300*VIC_VFPM)</f>
        <v>0</v>
      </c>
      <c r="T24" s="19"/>
    </row>
    <row r="25" spans="2:20" ht="18">
      <c r="B25" s="15"/>
      <c r="C25" s="36" t="s">
        <v>26</v>
      </c>
      <c r="D25" s="53">
        <f>SUM(D20:D24)</f>
        <v>0</v>
      </c>
      <c r="E25" s="54">
        <f>SUM(E20:E24)</f>
        <v>0</v>
      </c>
      <c r="F25" s="54">
        <f>SUM(F20:F24)</f>
        <v>0</v>
      </c>
      <c r="G25" s="54">
        <f>SUM(G20:G24)</f>
        <v>0</v>
      </c>
      <c r="H25" s="55">
        <f>SUM(H20:H24)</f>
        <v>0</v>
      </c>
      <c r="J25" s="19"/>
      <c r="K25" s="15"/>
      <c r="L25" s="40"/>
      <c r="M25" s="41" t="s">
        <v>27</v>
      </c>
      <c r="N25" s="53">
        <f>SUM(N20:N24)</f>
        <v>0</v>
      </c>
      <c r="O25" s="54">
        <f>SUM(O20:O24)</f>
        <v>0</v>
      </c>
      <c r="P25" s="54">
        <f>SUM(P20:P24)</f>
        <v>0</v>
      </c>
      <c r="Q25" s="54">
        <f>SUM(Q20:Q24)</f>
        <v>0</v>
      </c>
      <c r="R25" s="55">
        <f>SUM(R20:R24)</f>
        <v>0</v>
      </c>
      <c r="T25" s="19"/>
    </row>
    <row r="26" spans="2:20">
      <c r="B26" s="15"/>
      <c r="C26" s="36"/>
      <c r="J26" s="19"/>
      <c r="K26" s="15"/>
      <c r="L26" s="40"/>
      <c r="M26" s="41"/>
      <c r="T26" s="19"/>
    </row>
    <row r="27" spans="2:20">
      <c r="B27" s="15"/>
      <c r="C27" s="45"/>
      <c r="D27" s="46" t="s">
        <v>28</v>
      </c>
      <c r="E27" s="47"/>
      <c r="F27" s="47"/>
      <c r="G27" s="47"/>
      <c r="H27" s="48"/>
      <c r="J27" s="19"/>
      <c r="K27" s="15"/>
      <c r="L27" s="40"/>
      <c r="M27" s="40"/>
      <c r="N27" s="46" t="s">
        <v>28</v>
      </c>
      <c r="O27" s="47"/>
      <c r="P27" s="47"/>
      <c r="Q27" s="47"/>
      <c r="R27" s="48"/>
      <c r="T27" s="19"/>
    </row>
    <row r="28" spans="2:20">
      <c r="B28" s="15"/>
      <c r="C28" s="45" t="s">
        <v>21</v>
      </c>
      <c r="D28" s="49">
        <f>NSW_RC*NSW_P*NSW_PRAFR*NSW_VFOSL</f>
        <v>0</v>
      </c>
      <c r="E28" s="50">
        <f>QLD_RC*QLD_P*QLD_PRAFR*QLD_VFOSL</f>
        <v>0</v>
      </c>
      <c r="F28" s="50">
        <f>SA_RC*SA_P*SA_PRAFR*SA_VFOSL</f>
        <v>0</v>
      </c>
      <c r="G28" s="50">
        <f>TAS_RC*TAS_P*TAS_PRAFR*TAS_VFOSL</f>
        <v>0</v>
      </c>
      <c r="H28" s="51">
        <f>VIC_RC*VIC_P*VIC_PRAFR*VIC_VFOSL</f>
        <v>0</v>
      </c>
      <c r="J28" s="19"/>
      <c r="K28" s="15"/>
      <c r="L28" s="40"/>
      <c r="M28" s="52" t="s">
        <v>21</v>
      </c>
      <c r="N28" s="49">
        <f>NSW_RC*NSW_P*NSW_PRAFR*NSW_VFPM</f>
        <v>0</v>
      </c>
      <c r="O28" s="50">
        <f>QLD_RC*QLD_P*QLD_PRAFR*QLD_VFPM</f>
        <v>0</v>
      </c>
      <c r="P28" s="50">
        <f>SA_RC*SA_P*SA_PRAFR*SA_VFPM</f>
        <v>0</v>
      </c>
      <c r="Q28" s="50">
        <f>TAS_RC*TAS_P*TAS_PRAFR*TAS_VFPM</f>
        <v>0</v>
      </c>
      <c r="R28" s="51">
        <f>VIC_RC*VIC_P*VIC_PRAFR*VIC_VFPM</f>
        <v>0</v>
      </c>
      <c r="T28" s="19"/>
    </row>
    <row r="29" spans="2:20">
      <c r="B29" s="15"/>
      <c r="C29" s="45" t="s">
        <v>22</v>
      </c>
      <c r="D29" s="49">
        <f>NSW_RCS*(NSW_P*NSW_PRAFR*NSW_VFOSL-NSW_PCS)</f>
        <v>0</v>
      </c>
      <c r="E29" s="50">
        <f>QLD_RCS*(QLD_P*QLD_PRAFR*QLD_VFOSL-QLD_PCS)</f>
        <v>0</v>
      </c>
      <c r="F29" s="50">
        <f>SA_RCS*(SA_P*SA_PRAFR*SA_VFOSL-SA_PCS)</f>
        <v>0</v>
      </c>
      <c r="G29" s="50">
        <f>TAS_RCS*(TAS_P*TAS_PRAFR*TAS_VFOSL-TAS_PCS)</f>
        <v>0</v>
      </c>
      <c r="H29" s="51">
        <f>VIC_RCS*(VIC_P*VIC_PRAFR*VIC_VFOSL-VIC_PCS)</f>
        <v>0</v>
      </c>
      <c r="J29" s="19"/>
      <c r="K29" s="15"/>
      <c r="L29" s="40"/>
      <c r="M29" s="52" t="s">
        <v>22</v>
      </c>
      <c r="N29" s="49">
        <f>NSW_RCS*(NSW_P*NSW_PRAFR*NSW_VFPM-NSW_PCS)</f>
        <v>0</v>
      </c>
      <c r="O29" s="50">
        <f>QLD_RCS*(QLD_P*QLD_PRAFR*QLD_VFPM-QLD_PCS)</f>
        <v>0</v>
      </c>
      <c r="P29" s="50">
        <f>SA_RCS*(SA_P*SA_PRAFR*SA_VFPM-SA_PCS)</f>
        <v>0</v>
      </c>
      <c r="Q29" s="50">
        <f>TAS_RCS*(TAS_P*TAS_PRAFR*TAS_VFPM-TAS_PCS)</f>
        <v>0</v>
      </c>
      <c r="R29" s="51">
        <f>VIC_RCS*(VIC_P*VIC_PRAFR*VIC_VFPM-VIC_PCS)</f>
        <v>0</v>
      </c>
      <c r="T29" s="19"/>
    </row>
    <row r="30" spans="2:20">
      <c r="B30" s="15"/>
      <c r="C30" s="45" t="s">
        <v>23</v>
      </c>
      <c r="D30" s="49">
        <f>NSW_RCC100*(NSW_P*NSW_PRAFR*NSW_VFOSL-NSW_P*NSW_PRAFRC100*NSW_VFOSL)</f>
        <v>0</v>
      </c>
      <c r="E30" s="50">
        <f>QLD_RCC100*(QLD_P*QLD_PRAFR*QLD_VFOSL-QLD_P*QLD_PRAFRC100*QLD_VFOSL)</f>
        <v>0</v>
      </c>
      <c r="F30" s="50">
        <f>SA_RCC100*(SA_P*SA_PRAFR*SA_VFOSL-SA_P*SA_PRAFRC100*SA_VFOSL)</f>
        <v>0</v>
      </c>
      <c r="G30" s="50">
        <f>TAS_RCC100*(TAS_P*TAS_PRAFR*TAS_VFOSL-TAS_P*TAS_PRAFRC100*TAS_VFOSL)</f>
        <v>0</v>
      </c>
      <c r="H30" s="51">
        <f>VIC_RCC100*(VIC_P*VIC_PRAFR*VIC_VFOSL-VIC_P*VIC_PRAFRC100*VIC_VFOSL)</f>
        <v>0</v>
      </c>
      <c r="J30" s="19"/>
      <c r="K30" s="15"/>
      <c r="L30" s="40"/>
      <c r="M30" s="52" t="s">
        <v>23</v>
      </c>
      <c r="N30" s="49">
        <f>NSW_RCC100*(NSW_P*NSW_PRAFR*NSW_VFPM-NSW_P*NSW_PRAFRC100*NSW_VFPM)</f>
        <v>0</v>
      </c>
      <c r="O30" s="50">
        <f>QLD_RCC100*(QLD_P*QLD_PRAFR*QLD_VFPM-QLD_P*QLD_PRAFRC100*QLD_VFPM)</f>
        <v>0</v>
      </c>
      <c r="P30" s="50">
        <f>SA_RCC100*(SA_P*SA_PRAFR*SA_VFPM-SA_P*SA_PRAFRC100*SA_VFPM)</f>
        <v>0</v>
      </c>
      <c r="Q30" s="50">
        <f>TAS_RCC100*(TAS_P*TAS_PRAFR*TAS_VFPM-TAS_P*TAS_PRAFRC100*TAS_VFPM)</f>
        <v>0</v>
      </c>
      <c r="R30" s="51">
        <f>VIC_RCC100*(VIC_P*VIC_PRAFR*VIC_VFPM-VIC_P*VIC_PRAFRC100*VIC_VFPM)</f>
        <v>0</v>
      </c>
      <c r="T30" s="19"/>
    </row>
    <row r="31" spans="2:20">
      <c r="B31" s="15"/>
      <c r="C31" s="45" t="s">
        <v>24</v>
      </c>
      <c r="D31" s="49">
        <f>NSW_RCC200*(NSW_P*NSW_PRAFR*NSW_VFOSL-NSW_P*NSW_PRAFRC200*NSW_VFOSL)</f>
        <v>0</v>
      </c>
      <c r="E31" s="50">
        <f>QLD_RCC200*(QLD_P*QLD_PRAFR*QLD_VFOSL-QLD_P*QLD_PRAFRC200*QLD_VFOSL)</f>
        <v>0</v>
      </c>
      <c r="F31" s="50">
        <f>SA_RCC200*(SA_P*SA_PRAFR*SA_VFOSL-SA_P*SA_PRAFRC200*SA_VFOSL)</f>
        <v>0</v>
      </c>
      <c r="G31" s="50">
        <f>TAS_RCC200*(TAS_P*TAS_PRAFR*TAS_VFOSL-TAS_P*TAS_PRAFRC200*TAS_VFOSL)</f>
        <v>0</v>
      </c>
      <c r="H31" s="51">
        <f>VIC_RCC200*(VIC_P*VIC_PRAFR*VIC_VFOSL-VIC_P*VIC_PRAFRC200*VIC_VFOSL)</f>
        <v>0</v>
      </c>
      <c r="J31" s="19"/>
      <c r="K31" s="15"/>
      <c r="L31" s="40"/>
      <c r="M31" s="52" t="s">
        <v>24</v>
      </c>
      <c r="N31" s="49">
        <f>NSW_RCC200*(NSW_P*NSW_PRAFR*NSW_VFPM-NSW_P*NSW_PRAFRC200*NSW_VFPM)</f>
        <v>0</v>
      </c>
      <c r="O31" s="50">
        <f>QLD_RCC200*(QLD_P*QLD_PRAFR*QLD_VFPM-QLD_P*QLD_PRAFRC200*QLD_VFPM)</f>
        <v>0</v>
      </c>
      <c r="P31" s="50">
        <f>SA_RCC200*(SA_P*SA_PRAFR*SA_VFPM-SA_P*SA_PRAFRC200*SA_VFPM)</f>
        <v>0</v>
      </c>
      <c r="Q31" s="50">
        <f>TAS_RCC200*(TAS_P*TAS_PRAFR*TAS_VFPM-TAS_P*TAS_PRAFRC200*TAS_VFPM)</f>
        <v>0</v>
      </c>
      <c r="R31" s="51">
        <f>VIC_RCC200*(VIC_P*VIC_PRAFR*VIC_VFPM-VIC_P*VIC_PRAFRC200*VIC_VFPM)</f>
        <v>0</v>
      </c>
      <c r="T31" s="19"/>
    </row>
    <row r="32" spans="2:20">
      <c r="B32" s="15"/>
      <c r="C32" s="45" t="s">
        <v>25</v>
      </c>
      <c r="D32" s="49">
        <f>NSW_RCC300*(NSW_P*NSW_PRAFR*NSW_VFOSL-NSW_P*NSW_PRAFRC300*NSW_VFOSL)</f>
        <v>0</v>
      </c>
      <c r="E32" s="50">
        <f>QLD_RCC300*(QLD_P*QLD_PRAFR*QLD_VFOSL-QLD_P*QLD_PRAFRC300*QLD_VFOSL)</f>
        <v>0</v>
      </c>
      <c r="F32" s="50">
        <f>SA_RCC300*(SA_P*SA_PRAFR*SA_VFOSL-SA_P*SA_PRAFRC300*SA_VFOSL)</f>
        <v>0</v>
      </c>
      <c r="G32" s="50">
        <f>TAS_RCC300*(TAS_P*TAS_PRAFR*TAS_VFOSL-TAS_P*TAS_PRAFRC300*TAS_VFOSL)</f>
        <v>0</v>
      </c>
      <c r="H32" s="51">
        <f>VIC_RCC300*(VIC_P*VIC_PRAFR*VIC_VFOSL-VIC_P*VIC_PRAFRC300*VIC_VFOSL)</f>
        <v>0</v>
      </c>
      <c r="J32" s="19"/>
      <c r="K32" s="15"/>
      <c r="L32" s="40"/>
      <c r="M32" s="52" t="s">
        <v>25</v>
      </c>
      <c r="N32" s="49">
        <f>NSW_RCC300*(NSW_P*NSW_PRAFR*NSW_VFPM-NSW_P*NSW_PRAFRC300*NSW_VFPM)</f>
        <v>0</v>
      </c>
      <c r="O32" s="50">
        <f>QLD_RCC300*(QLD_P*QLD_PRAFR*QLD_VFPM-QLD_P*QLD_PRAFRC300*QLD_VFPM)</f>
        <v>0</v>
      </c>
      <c r="P32" s="50">
        <f>SA_RCC300*(SA_P*SA_PRAFR*SA_VFPM-SA_P*SA_PRAFRC300*SA_VFPM)</f>
        <v>0</v>
      </c>
      <c r="Q32" s="50">
        <f>TAS_RCC300*(TAS_P*TAS_PRAFR*TAS_VFPM-TAS_P*TAS_PRAFRC300*TAS_VFPM)</f>
        <v>0</v>
      </c>
      <c r="R32" s="51">
        <f>VIC_RCC300*(VIC_P*VIC_PRAFR*VIC_VFPM-VIC_P*VIC_PRAFRC300*VIC_VFPM)</f>
        <v>0</v>
      </c>
      <c r="T32" s="19"/>
    </row>
    <row r="33" spans="1:20" ht="18">
      <c r="B33" s="15"/>
      <c r="C33" s="36" t="s">
        <v>29</v>
      </c>
      <c r="D33" s="53">
        <f>SUM(D28:D32)</f>
        <v>0</v>
      </c>
      <c r="E33" s="54">
        <f>SUM(E28:E32)</f>
        <v>0</v>
      </c>
      <c r="F33" s="54">
        <f>SUM(F28:F32)</f>
        <v>0</v>
      </c>
      <c r="G33" s="54">
        <f>SUM(G28:G32)</f>
        <v>0</v>
      </c>
      <c r="H33" s="55">
        <f>SUM(H28:H32)</f>
        <v>0</v>
      </c>
      <c r="J33" s="19"/>
      <c r="K33" s="15"/>
      <c r="L33" s="40"/>
      <c r="M33" s="41" t="s">
        <v>30</v>
      </c>
      <c r="N33" s="53">
        <f>SUM(N28:N32)</f>
        <v>0</v>
      </c>
      <c r="O33" s="54">
        <f>SUM(O28:O32)</f>
        <v>0</v>
      </c>
      <c r="P33" s="54">
        <f>SUM(P28:P32)</f>
        <v>0</v>
      </c>
      <c r="Q33" s="54">
        <f>SUM(Q28:Q32)</f>
        <v>0</v>
      </c>
      <c r="R33" s="55">
        <f>SUM(R28:R32)</f>
        <v>0</v>
      </c>
      <c r="T33" s="19"/>
    </row>
    <row r="34" spans="1:20">
      <c r="B34" s="15"/>
      <c r="C34" s="36"/>
      <c r="J34" s="19"/>
      <c r="K34" s="15"/>
      <c r="L34" s="41"/>
      <c r="M34" s="40"/>
      <c r="T34" s="19"/>
    </row>
    <row r="35" spans="1:20">
      <c r="B35" s="15"/>
      <c r="C35" s="45"/>
      <c r="D35" s="46" t="s">
        <v>31</v>
      </c>
      <c r="E35" s="47"/>
      <c r="F35" s="47"/>
      <c r="G35" s="47"/>
      <c r="H35" s="48"/>
      <c r="J35" s="19"/>
      <c r="K35" s="15"/>
      <c r="T35" s="19"/>
    </row>
    <row r="36" spans="1:20" ht="18">
      <c r="B36" s="15"/>
      <c r="C36" s="36" t="s">
        <v>32</v>
      </c>
      <c r="D36" s="37">
        <f>NSW_RDD</f>
        <v>0</v>
      </c>
      <c r="E36" s="38">
        <f>QLD_RDD</f>
        <v>0</v>
      </c>
      <c r="F36" s="38">
        <f>SA_RDD</f>
        <v>0</v>
      </c>
      <c r="G36" s="38">
        <f>TAS_RDD</f>
        <v>0</v>
      </c>
      <c r="H36" s="39">
        <f>VIC_RDD</f>
        <v>0</v>
      </c>
      <c r="J36" s="19"/>
      <c r="K36" s="15"/>
      <c r="L36" s="41"/>
      <c r="M36" s="40"/>
      <c r="N36" s="46" t="s">
        <v>33</v>
      </c>
      <c r="O36" s="47"/>
      <c r="P36" s="47"/>
      <c r="Q36" s="47"/>
      <c r="R36" s="48"/>
      <c r="T36" s="19"/>
    </row>
    <row r="37" spans="1:20" ht="21">
      <c r="B37" s="56"/>
      <c r="C37" s="36" t="s">
        <v>34</v>
      </c>
      <c r="D37" s="42">
        <f>NSW_RCD</f>
        <v>0</v>
      </c>
      <c r="E37" s="43">
        <f>QLD_RCD</f>
        <v>0</v>
      </c>
      <c r="F37" s="43">
        <f>SA_RCD</f>
        <v>0</v>
      </c>
      <c r="G37" s="43">
        <f>TAS_RCD</f>
        <v>0</v>
      </c>
      <c r="H37" s="44">
        <f>VIC_RCD</f>
        <v>0</v>
      </c>
      <c r="J37" s="19"/>
      <c r="K37" s="15"/>
      <c r="L37" s="57" t="s">
        <v>35</v>
      </c>
      <c r="M37" s="40"/>
      <c r="N37" s="42">
        <f>(((NSW_EL*NSW_P)+(NSW_ELS*NSW_SAPSSP))*(GST+1))-(((NSW_EG*NSW_P)+(NSW_EGS*NSW_SAPSSP))*(GST+1))+(NSW_RD*NSW_P)-(NSW_RC*NSW_P)+(NSW_RDS*(NSW_P-NSW_PDS))-(NSW_RCS*(NSW_P-NSW_PCS))+(NSW_RDD-NSW_RCD)</f>
        <v>0</v>
      </c>
      <c r="O37" s="43">
        <f>(((QLD_EL*QLD_P)+(QLD_ELS*QLD_SAPSSP))*(GST+1))-(((QLD_EG*QLD_P)+(QLD_EGS*QLD_SAPSSP))*(GST+1))+(QLD_RD*QLD_P)-(QLD_RC*QLD_P)+(QLD_RDS*(QLD_P-QLD_PDS))-(QLD_RCS*(QLD_P-QLD_PCS))+(QLD_RDD-QLD_RCD)</f>
        <v>0</v>
      </c>
      <c r="P37" s="43">
        <f>(((SA_EL*SA_P)+(SA_ELS*SA_SAPSSP))*(GST+1))-(((SA_EG*SA_P)+(SA_EGS*SA_SAPSSP))*(GST+1))+(SA_RD*SA_P)-(SA_RC*SA_P)+(SA_RDS*(SA_P-SA_PDS))-(SA_RCS*(SA_P-SA_PCS))+(SA_RDD-SA_RCD)</f>
        <v>0</v>
      </c>
      <c r="Q37" s="43">
        <f>(((TAS_EL*TAS_P)+(TAS_ELS*TAS_SAPSSP))*(GST+1))-(((TAS_EG*TAS_P)+(TAS_EGS*TAS_SAPSSP))*(GST+1))+(TAS_RD*TAS_P)-(TAS_RC*TAS_P)+(TAS_RDS*(TAS_P-TAS_PDS))-(TAS_RCS*(TAS_P-TAS_PCS))+(TAS_RDD-TAS_RCD)</f>
        <v>0</v>
      </c>
      <c r="R37" s="44">
        <f>(((VIC_EL*VIC_P)+(VIC_ELS*VIC_SAPSSP))*(GST+1))-(((VIC_EG*VIC_P)+(VIC_EGS*VIC_SAPSSP))*(GST+1))+(VIC_RD*VIC_P)-(VIC_RC*VIC_P)+(VIC_RDS*(VIC_P-VIC_PDS))-(VIC_RCS*(VIC_P-VIC_PCS))+(VIC_RDD-VIC_RCD)</f>
        <v>0</v>
      </c>
      <c r="S37" s="58">
        <f>SUM(N37:R37)-ASD</f>
        <v>0</v>
      </c>
      <c r="T37" s="19"/>
    </row>
    <row r="38" spans="1:20">
      <c r="B38" s="15"/>
      <c r="C38" s="45"/>
      <c r="J38" s="19"/>
      <c r="K38" s="15"/>
      <c r="L38" s="40"/>
      <c r="M38" s="40"/>
      <c r="T38" s="19"/>
    </row>
    <row r="39" spans="1:20" ht="18">
      <c r="B39" s="15"/>
      <c r="C39" s="36" t="s">
        <v>36</v>
      </c>
      <c r="D39" s="37">
        <f>(D16-D17+D25-D33+D36-D37)*(TOSL)</f>
        <v>0</v>
      </c>
      <c r="E39" s="38">
        <f>(E16-E17+E25-E33+E36-E37)*(TOSL)</f>
        <v>0</v>
      </c>
      <c r="F39" s="38">
        <f>(F16-F17+F25-F33+F36-F37)*(TOSL)</f>
        <v>0</v>
      </c>
      <c r="G39" s="38">
        <f>(G16-G17+G25-G33+G36-G37)*(TOSL)</f>
        <v>0</v>
      </c>
      <c r="H39" s="39">
        <f>(H16-H17+H25-H33+H36-H37)*(TOSL)</f>
        <v>0</v>
      </c>
      <c r="J39" s="19"/>
      <c r="K39" s="15"/>
      <c r="L39" s="40"/>
      <c r="M39" s="40"/>
      <c r="T39" s="19"/>
    </row>
    <row r="40" spans="1:20" ht="18">
      <c r="B40" s="15"/>
      <c r="C40" s="36" t="s">
        <v>37</v>
      </c>
      <c r="D40" s="59">
        <f>(D39-(D36-D37)*(TOSL))/NSW_VFOSL+(D36-D37)*(TOSL)</f>
        <v>0</v>
      </c>
      <c r="E40" s="60">
        <f>(E39-(E36-E37)*(TOSL))/QLD_VFOSL+(E36-E37)*(TOSL)</f>
        <v>0</v>
      </c>
      <c r="F40" s="60">
        <f>(F39-(F36-F37)*(TOSL))/SA_VFOSL+(F36-F37)*(TOSL)</f>
        <v>0</v>
      </c>
      <c r="G40" s="60">
        <f>(G39-(G36-G37)*(TOSL))/TAS_VFOSL+(G36-G37)*(TOSL)</f>
        <v>0</v>
      </c>
      <c r="H40" s="61">
        <f>(H39-(H36-H37)*(TOSL))/VIC_VFOSL+(H36-H37)*(TOSL)</f>
        <v>0</v>
      </c>
      <c r="J40" s="19"/>
      <c r="K40" s="15"/>
      <c r="L40" s="41" t="s">
        <v>38</v>
      </c>
      <c r="M40" s="62" t="str">
        <f>IF(PM_OFFSET="Yes","U","E")</f>
        <v>E</v>
      </c>
      <c r="N40" s="37">
        <f>IF(PM_OFFSET="Yes",(N16-N17+N25-N33+D36-D37)*TRP,MAX((N16-N17)*TRP,(N16-N17)*TRP/NSW_VFPM))</f>
        <v>0</v>
      </c>
      <c r="O40" s="38">
        <f>IF(PM_OFFSET="Yes",(O16-O17+O25-O33+E36-E37)*TRP,MAX((O16-O17)*TRP,(O16-O17)*TRP/QLD_VFPM))</f>
        <v>0</v>
      </c>
      <c r="P40" s="38">
        <f>IF(PM_OFFSET="Yes",(P16-P17+P25-P33+F36-F37)*TRP,MAX((P16-P17)*TRP,(P16-P17)*TRP/SA_VFPM))</f>
        <v>0</v>
      </c>
      <c r="Q40" s="38">
        <f>IF(PM_OFFSET="Yes",(Q16-Q17+Q25-Q33+G36-G37)*TRP,MAX((Q16-Q17)*TRP,(Q16-Q17)*TRP/TAS_VFPM))</f>
        <v>0</v>
      </c>
      <c r="R40" s="39">
        <f>IF(PM_OFFSET="Yes",(R16-R17+R25-R33+H36-H37)*TRP,MAX((R16-R17)*TRP,(R16-R17)*TRP/VIC_VFPM))</f>
        <v>0</v>
      </c>
      <c r="T40" s="19"/>
    </row>
    <row r="41" spans="1:20" ht="23.25" customHeight="1">
      <c r="B41" s="15"/>
      <c r="C41" s="52"/>
      <c r="D41" s="42">
        <f>MAX(D39:D40)</f>
        <v>0</v>
      </c>
      <c r="E41" s="43">
        <f>MAX(E39:E40)</f>
        <v>0</v>
      </c>
      <c r="F41" s="43">
        <f>MAX(F39:F40)</f>
        <v>0</v>
      </c>
      <c r="G41" s="43">
        <f>MAX(G39:G40)</f>
        <v>0</v>
      </c>
      <c r="H41" s="44">
        <f>MAX(H39:H40)</f>
        <v>0</v>
      </c>
      <c r="J41" s="19"/>
      <c r="K41" s="15"/>
      <c r="L41" s="41" t="s">
        <v>38</v>
      </c>
      <c r="M41" s="62" t="str">
        <f>IF(PM_OFFSET="Yes","I","R")</f>
        <v>R</v>
      </c>
      <c r="N41" s="42">
        <f>IF(PM_OFFSET="Yes",(((N16+N25-N17-N33)/NSW_VFPM)+(D36-D37))*TRP,MAX((N25-N33+D36-D37)*TRP,(N25-N33)/NSW_VFPM*TRP+(D36-D37)*TRP))</f>
        <v>0</v>
      </c>
      <c r="O41" s="43">
        <f>IF(PM_OFFSET="Yes",(((O16+O25-O17-O33)/QLD_VFPM)+(E36-E37))*TRP,MAX((O25-O33+E36-E37)*TRP,(O25-O33)/QLD_VFPM*TRP+(E36-E37)*TRP))</f>
        <v>0</v>
      </c>
      <c r="P41" s="43">
        <f>IF(PM_OFFSET="Yes",(((P16+P25-P17-P33)/SA_VFPM)+(F36-F37))*TRP,MAX((P25-P33+F36-F37)*TRP,(P25-P33)/SA_VFPM*TRP+(F36-F37)*TRP))</f>
        <v>0</v>
      </c>
      <c r="Q41" s="43">
        <f>IF(PM_OFFSET="Yes",(((Q16+Q25-Q17-Q33)/TAS_VFPM)+(G36-G37))*TRP,MAX((Q25-Q33+G36-G37)*TRP,(Q25-Q33)/TAS_VFPM*TRP+(G36-G37)*TRP))</f>
        <v>0</v>
      </c>
      <c r="R41" s="44">
        <f>IF(PM_OFFSET="Yes",(((R16+R25-R17-R33)/VIC_VFPM)+(H36-H37))*TRP,MAX((R25-R33+H36-H37)*TRP,(R25-R33)/VIC_VFPM*TRP+(H36-H37)*TRP))</f>
        <v>0</v>
      </c>
      <c r="T41" s="19"/>
    </row>
    <row r="42" spans="1:20" ht="15.75" customHeight="1">
      <c r="A42" s="19"/>
      <c r="B42" s="15"/>
      <c r="C42" s="36" t="s">
        <v>39</v>
      </c>
      <c r="D42" s="63"/>
      <c r="E42" s="63"/>
      <c r="F42" s="63"/>
      <c r="G42" s="63"/>
      <c r="H42" s="63"/>
      <c r="I42" s="64">
        <f>ASD</f>
        <v>0</v>
      </c>
      <c r="J42" s="19"/>
      <c r="K42" s="15"/>
      <c r="T42" s="19"/>
    </row>
    <row r="43" spans="1:20" ht="23.25" customHeight="1">
      <c r="A43" s="19"/>
      <c r="B43" s="15"/>
      <c r="C43" s="65" t="s">
        <v>40</v>
      </c>
      <c r="D43" s="66"/>
      <c r="E43" s="66"/>
      <c r="F43" s="66"/>
      <c r="G43" s="66"/>
      <c r="H43" s="66"/>
      <c r="I43" s="67">
        <f>SUM(D41:H41)-(ASD*TOSL)</f>
        <v>0</v>
      </c>
      <c r="J43" s="19"/>
      <c r="K43" s="15"/>
      <c r="L43" s="68" t="s">
        <v>41</v>
      </c>
      <c r="M43" s="69" t="str">
        <f>IF(PM_OFFSET="Yes","F","L")</f>
        <v>L</v>
      </c>
      <c r="N43" s="66" t="str">
        <f>IF(PM_OFFSET="Yes",MAX(N40,N41),"")</f>
        <v/>
      </c>
      <c r="O43" s="66" t="str">
        <f>IF(PM_OFFSET="Yes",MAX(O40,O41),"")</f>
        <v/>
      </c>
      <c r="P43" s="66" t="str">
        <f>IF(PM_OFFSET="Yes",MAX(P40,P41),"")</f>
        <v/>
      </c>
      <c r="Q43" s="66" t="str">
        <f>IF(PM_OFFSET="Yes",MAX(Q40,Q41),"")</f>
        <v/>
      </c>
      <c r="R43" s="66" t="str">
        <f>IF(PM_OFFSET="Yes",MAX(R40,R41),"")</f>
        <v/>
      </c>
      <c r="S43" s="67">
        <f>IF(PM_OFFSET="Yes",MAX(SUM(N43:R43),0),MAX(SUM(N40:R40),0)+MAX(SUM(N41:R41),0))</f>
        <v>0</v>
      </c>
      <c r="T43" s="19"/>
    </row>
    <row r="44" spans="1:20">
      <c r="B44" s="20"/>
      <c r="C44" s="70"/>
      <c r="D44" s="71"/>
      <c r="E44" s="71"/>
      <c r="F44" s="71"/>
      <c r="G44" s="71"/>
      <c r="H44" s="71"/>
      <c r="I44" s="3"/>
      <c r="J44" s="22"/>
      <c r="K44" s="20"/>
      <c r="L44" s="3"/>
      <c r="M44" s="3"/>
      <c r="N44" s="3"/>
      <c r="O44" s="3"/>
      <c r="P44" s="3"/>
      <c r="Q44" s="3"/>
      <c r="R44" s="3"/>
      <c r="S44" s="3"/>
      <c r="T44" s="22"/>
    </row>
    <row r="45" spans="1:20">
      <c r="A45" s="72" t="s">
        <v>42</v>
      </c>
      <c r="C45"/>
    </row>
    <row r="46" spans="1:20" ht="13.5" customHeight="1">
      <c r="A46" s="73" t="s">
        <v>43</v>
      </c>
      <c r="C46"/>
    </row>
    <row r="47" spans="1:20" ht="13.5" customHeight="1">
      <c r="A47" s="73" t="s">
        <v>44</v>
      </c>
    </row>
    <row r="48" spans="1:20" ht="13.5" customHeight="1">
      <c r="A48" s="73" t="s">
        <v>45</v>
      </c>
    </row>
    <row r="49" spans="1:1" ht="13.5" customHeight="1">
      <c r="A49" s="73" t="s">
        <v>46</v>
      </c>
    </row>
    <row r="50" spans="1:1">
      <c r="A50" s="72" t="s">
        <v>47</v>
      </c>
    </row>
    <row r="51" spans="1:1" ht="13.5" customHeight="1">
      <c r="A51" s="73" t="s">
        <v>48</v>
      </c>
    </row>
    <row r="52" spans="1:1" ht="13.5" customHeight="1">
      <c r="A52" s="73" t="s">
        <v>49</v>
      </c>
    </row>
    <row r="53" spans="1:1" ht="13.5" customHeight="1">
      <c r="A53" s="73" t="s">
        <v>50</v>
      </c>
    </row>
    <row r="54" spans="1:1" ht="13.5" customHeight="1">
      <c r="A54" s="73" t="s">
        <v>51</v>
      </c>
    </row>
    <row r="55" spans="1:1" ht="13.5" customHeight="1">
      <c r="A55" s="73" t="s">
        <v>52</v>
      </c>
    </row>
    <row r="56" spans="1:1" ht="13.5" customHeight="1">
      <c r="A56" s="73" t="s">
        <v>53</v>
      </c>
    </row>
    <row r="57" spans="1:1" ht="13.5" customHeight="1">
      <c r="A57" s="73" t="s">
        <v>54</v>
      </c>
    </row>
    <row r="58" spans="1:1" ht="13.5" customHeight="1">
      <c r="A58" s="73" t="s">
        <v>55</v>
      </c>
    </row>
    <row r="59" spans="1:1" ht="13.5" customHeight="1">
      <c r="A59" s="73" t="s">
        <v>56</v>
      </c>
    </row>
    <row r="60" spans="1:1"/>
    <row r="61" spans="1:1"/>
    <row r="62" spans="1:1"/>
    <row r="63" spans="1:1"/>
    <row r="64" spans="1:1"/>
    <row r="65"/>
    <row r="66"/>
    <row r="67"/>
    <row r="68"/>
    <row r="69"/>
    <row r="70"/>
    <row r="71"/>
  </sheetData>
  <sheetProtection algorithmName="SHA-512" hashValue="2dBxVMPFxl1L1/k0/wp67BFsXKT+DIga7K8zY6RizeEZYYxEQU6TVGP8YvyqM4enGJInIA2VV4o8NrI8SFdS4w==" saltValue="awm03MlVPLfKRecvPfuTNw==" spinCount="100000" sheet="1" formatCells="0" formatColumns="0" formatRows="0"/>
  <mergeCells count="4">
    <mergeCell ref="L5:M5"/>
    <mergeCell ref="L6:M6"/>
    <mergeCell ref="L7:M7"/>
    <mergeCell ref="J11:N11"/>
  </mergeCells>
  <conditionalFormatting sqref="N43:R43">
    <cfRule type="expression" dxfId="2" priority="2">
      <formula>PM_OFFSET="Yes"</formula>
    </cfRule>
  </conditionalFormatting>
  <conditionalFormatting sqref="N43">
    <cfRule type="expression" dxfId="1" priority="1">
      <formula>PM_OFFSET="Yes"</formula>
    </cfRule>
  </conditionalFormatting>
  <conditionalFormatting sqref="R43">
    <cfRule type="expression" dxfId="0" priority="3">
      <formula>PM_OFFSET="Yes"</formula>
    </cfRule>
  </conditionalFormatting>
  <pageMargins left="0.27157738095238093" right="1.1011904761904763E-2" top="8.6309523809523808E-2" bottom="0.3392857142857143" header="0.31496062992125984" footer="8.9285714285714288E-2"/>
  <pageSetup paperSize="9" scale="63" orientation="landscape" r:id="rId1"/>
  <headerFooter>
    <oddFooter xml:space="preserve">&amp;C&amp;10&amp;D &amp;T&amp;R&amp;P of &amp;N in &amp;A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2565E-186F-459B-845D-C3147B5BF2B1}">
  <sheetPr codeName="ShRegion">
    <pageSetUpPr fitToPage="1"/>
  </sheetPr>
  <dimension ref="A1:KE40"/>
  <sheetViews>
    <sheetView showGridLines="0" view="pageBreakPreview" zoomScale="80" zoomScaleNormal="80" zoomScaleSheetLayoutView="80" workbookViewId="0">
      <selection activeCell="H6" sqref="H6"/>
    </sheetView>
  </sheetViews>
  <sheetFormatPr defaultRowHeight="15"/>
  <cols>
    <col min="1" max="1" width="1.7109375" customWidth="1"/>
    <col min="2" max="2" width="12.5703125" customWidth="1"/>
    <col min="3" max="291" width="8.42578125" customWidth="1"/>
  </cols>
  <sheetData>
    <row r="1" spans="1:291" s="40" customFormat="1" ht="8.25" customHeight="1">
      <c r="J1" s="74"/>
      <c r="K1" s="74"/>
      <c r="L1" s="74"/>
      <c r="M1" s="74"/>
      <c r="N1" s="74"/>
      <c r="O1" s="74"/>
      <c r="P1" s="74"/>
      <c r="Q1" s="74"/>
    </row>
    <row r="2" spans="1:291" ht="26.25">
      <c r="B2" s="75"/>
      <c r="C2" s="75"/>
      <c r="D2" s="76" t="s">
        <v>57</v>
      </c>
      <c r="E2" s="75"/>
      <c r="F2" s="75"/>
      <c r="G2" s="74"/>
      <c r="H2" s="77"/>
      <c r="I2" s="77"/>
      <c r="J2" s="77"/>
      <c r="K2" s="77"/>
      <c r="L2" s="77"/>
      <c r="M2" s="77"/>
      <c r="N2" s="77"/>
      <c r="O2" s="77"/>
      <c r="P2" s="77"/>
    </row>
    <row r="3" spans="1:291" ht="15.75">
      <c r="A3" s="78"/>
      <c r="B3" s="75"/>
      <c r="C3" s="75"/>
      <c r="D3" s="75"/>
      <c r="E3" s="75"/>
      <c r="F3" s="75"/>
      <c r="G3" s="74"/>
      <c r="H3" s="77"/>
      <c r="I3" s="77"/>
      <c r="J3" s="77"/>
      <c r="K3" s="77"/>
      <c r="L3" s="77"/>
      <c r="M3" s="77"/>
      <c r="N3" s="77"/>
      <c r="O3" s="77"/>
      <c r="P3" s="77"/>
    </row>
    <row r="4" spans="1:291" ht="15.75">
      <c r="G4" s="79"/>
      <c r="H4" s="34" t="s">
        <v>0</v>
      </c>
      <c r="I4" s="34" t="s">
        <v>1</v>
      </c>
      <c r="J4" s="34" t="s">
        <v>2</v>
      </c>
      <c r="K4" s="34" t="s">
        <v>3</v>
      </c>
      <c r="L4" s="34" t="s">
        <v>4</v>
      </c>
      <c r="M4" s="77"/>
      <c r="N4" s="77"/>
      <c r="O4" s="77"/>
      <c r="P4" s="77"/>
      <c r="Q4" s="77"/>
    </row>
    <row r="5" spans="1:291" ht="19.5" customHeight="1">
      <c r="E5" s="1" t="s">
        <v>58</v>
      </c>
      <c r="F5" s="167" t="s">
        <v>59</v>
      </c>
      <c r="G5" s="167"/>
      <c r="H5" s="81">
        <f>SUM(D16:KE16)</f>
        <v>160247.6</v>
      </c>
      <c r="I5" s="82">
        <f>SUM(D17:KE17)</f>
        <v>131934.62000000005</v>
      </c>
      <c r="J5" s="82">
        <f>SUM(D18:KE18)</f>
        <v>26350.760000000009</v>
      </c>
      <c r="K5" s="82">
        <f>SUM(D19:KE19)</f>
        <v>27517.569999999996</v>
      </c>
      <c r="L5" s="83">
        <f>SUM(D20:KE20)</f>
        <v>99829.489999999976</v>
      </c>
      <c r="M5" s="77"/>
      <c r="N5" s="77"/>
      <c r="O5" s="77"/>
      <c r="P5" s="77"/>
      <c r="Q5" s="77"/>
    </row>
    <row r="6" spans="1:291" ht="19.5" customHeight="1">
      <c r="E6" s="1" t="s">
        <v>60</v>
      </c>
      <c r="F6" s="167" t="s">
        <v>61</v>
      </c>
      <c r="G6" s="167"/>
      <c r="H6" s="84">
        <v>71.55</v>
      </c>
      <c r="I6" s="85">
        <v>64.22</v>
      </c>
      <c r="J6" s="85">
        <v>52.85</v>
      </c>
      <c r="K6" s="85">
        <v>55.18</v>
      </c>
      <c r="L6" s="86">
        <v>50.35</v>
      </c>
      <c r="M6" s="74" t="s">
        <v>62</v>
      </c>
      <c r="N6" s="77"/>
      <c r="O6" s="77"/>
      <c r="P6" s="77"/>
      <c r="Q6" s="77"/>
    </row>
    <row r="7" spans="1:291" ht="19.5" customHeight="1">
      <c r="E7" s="87" t="s">
        <v>63</v>
      </c>
      <c r="F7" s="167" t="s">
        <v>64</v>
      </c>
      <c r="G7" s="167"/>
      <c r="H7" s="88">
        <f>ROUND(SUMPRODUCT(D21:KE21,D16:KE16)/SUM(D16:KE16),2)</f>
        <v>69.400000000000006</v>
      </c>
      <c r="I7" s="89">
        <f>ROUND(SUMPRODUCT(D22:KE22,D17:KE17)/SUM(D17:KE17),2)</f>
        <v>64.22</v>
      </c>
      <c r="J7" s="89">
        <f>ROUND(SUMPRODUCT(D23:KE23,D18:KE18)/SUM(D18:KE18),2)</f>
        <v>58.42</v>
      </c>
      <c r="K7" s="89">
        <f>ROUND(SUMPRODUCT(D24:KE24,D19:KE19)/SUM(D19:KE19),2)</f>
        <v>54.41</v>
      </c>
      <c r="L7" s="90">
        <f>ROUND(SUMPRODUCT(D25:KE25,D20:KE20)/SUM(D20:KE20),2)</f>
        <v>51.59</v>
      </c>
      <c r="M7" s="77"/>
      <c r="N7" s="77"/>
      <c r="O7" s="77"/>
      <c r="P7" s="77"/>
      <c r="Q7" s="77"/>
    </row>
    <row r="8" spans="1:291" ht="19.5" customHeight="1">
      <c r="D8" s="91"/>
      <c r="E8" s="92"/>
      <c r="F8" s="167" t="s">
        <v>65</v>
      </c>
      <c r="G8" s="167"/>
      <c r="H8" s="88">
        <f>ROUND(SUMPRODUCT(D26:KE26,D16:KE16)/SUM(D16:KE16),2)</f>
        <v>59.34</v>
      </c>
      <c r="I8" s="89">
        <f>ROUND(SUMPRODUCT(D27:KE27,D17:KE17)/SUM(D17:KE17),2)</f>
        <v>53.7</v>
      </c>
      <c r="J8" s="89">
        <f>ROUND(SUMPRODUCT(D28:KE28,D18:KE18)/SUM(D18:KE18),2)</f>
        <v>46.42</v>
      </c>
      <c r="K8" s="89">
        <f>ROUND(SUMPRODUCT(D29:KE29,D19:KE19)/SUM(D19:KE19),2)</f>
        <v>48.26</v>
      </c>
      <c r="L8" s="90">
        <f>ROUND(SUMPRODUCT(D30:KE30,D20:KE20)/SUM(D20:KE20),2)</f>
        <v>44.97</v>
      </c>
      <c r="M8" s="77"/>
      <c r="N8" s="77"/>
      <c r="O8" s="77"/>
      <c r="P8" s="77"/>
      <c r="Q8" s="77"/>
    </row>
    <row r="9" spans="1:291" ht="19.5" customHeight="1">
      <c r="D9" s="91"/>
      <c r="E9" s="92"/>
      <c r="F9" s="167" t="s">
        <v>66</v>
      </c>
      <c r="G9" s="167"/>
      <c r="H9" s="93">
        <f>ROUND(SUMPRODUCT(D31:KE31,D16:KE16)/SUM(D16:KE16),2)</f>
        <v>66.599999999999994</v>
      </c>
      <c r="I9" s="94">
        <f>ROUND(SUMPRODUCT(D32:KE32,D17:KE17)/SUM(D17:KE17),2)</f>
        <v>60.6</v>
      </c>
      <c r="J9" s="94">
        <f>ROUND(SUMPRODUCT(D33:KE33,D18:KE18)/SUM(D18:KE18),2)</f>
        <v>54.85</v>
      </c>
      <c r="K9" s="94">
        <f>ROUND(SUMPRODUCT(D34:KE34,D19:KE19)/SUM(D19:KE19),2)</f>
        <v>52.38</v>
      </c>
      <c r="L9" s="95">
        <f>ROUND(SUMPRODUCT(D35:KE35,D20:KE20)/SUM(D20:KE20),2)</f>
        <v>50.36</v>
      </c>
      <c r="M9" s="77"/>
      <c r="N9" s="77"/>
      <c r="O9" s="77"/>
      <c r="P9" s="77"/>
      <c r="Q9" s="77"/>
    </row>
    <row r="10" spans="1:291" ht="19.5" customHeight="1">
      <c r="D10" s="91"/>
      <c r="E10" s="92"/>
      <c r="F10" s="167" t="s">
        <v>67</v>
      </c>
      <c r="G10" s="167"/>
      <c r="H10" s="93">
        <f>ROUND(SUMPRODUCT(D36:KE36,D16:KE16)/SUM(D16:KE16),2)</f>
        <v>67.83</v>
      </c>
      <c r="I10" s="94">
        <f>ROUND(SUMPRODUCT(D37:KE37,D17:KE17)/SUM(D17:KE17),2)</f>
        <v>61.93</v>
      </c>
      <c r="J10" s="94">
        <f>ROUND(SUMPRODUCT(D38:KE38,D18:KE18)/SUM(D18:KE18),2)</f>
        <v>56.19</v>
      </c>
      <c r="K10" s="94">
        <f>ROUND(SUMPRODUCT(D39:KE39,D19:KE19)/SUM(D19:KE19),2)</f>
        <v>52.8</v>
      </c>
      <c r="L10" s="95">
        <f>ROUND(SUMPRODUCT(D40:KE40,D20:KE20)/SUM(D20:KE20),2)</f>
        <v>50.89</v>
      </c>
      <c r="M10" s="77"/>
      <c r="N10" s="77"/>
      <c r="O10" s="77"/>
      <c r="P10" s="77"/>
      <c r="Q10" s="77"/>
    </row>
    <row r="11" spans="1:291" ht="19.5" customHeight="1">
      <c r="D11" s="96"/>
      <c r="E11" s="97" t="s">
        <v>68</v>
      </c>
      <c r="F11" s="167" t="s">
        <v>69</v>
      </c>
      <c r="G11" s="167"/>
      <c r="H11" s="98">
        <v>1.35</v>
      </c>
      <c r="I11" s="99">
        <v>1.48</v>
      </c>
      <c r="J11" s="99">
        <v>1.43</v>
      </c>
      <c r="K11" s="99">
        <v>1.61</v>
      </c>
      <c r="L11" s="100">
        <v>1.43</v>
      </c>
      <c r="M11" s="168" t="s">
        <v>70</v>
      </c>
      <c r="N11" s="169"/>
      <c r="O11" s="169"/>
      <c r="P11" s="169"/>
      <c r="Q11" s="169"/>
      <c r="R11" s="169"/>
      <c r="S11" s="169"/>
      <c r="T11" s="169"/>
      <c r="U11" s="169"/>
    </row>
    <row r="12" spans="1:291" ht="19.5" customHeight="1">
      <c r="D12" s="96"/>
      <c r="E12" s="97" t="s">
        <v>71</v>
      </c>
      <c r="F12" s="167" t="s">
        <v>72</v>
      </c>
      <c r="G12" s="167"/>
      <c r="H12" s="101">
        <v>1.85</v>
      </c>
      <c r="I12" s="102">
        <v>1.9</v>
      </c>
      <c r="J12" s="102">
        <v>2.1</v>
      </c>
      <c r="K12" s="102">
        <v>1.88</v>
      </c>
      <c r="L12" s="103">
        <v>1.82</v>
      </c>
      <c r="M12" s="168"/>
      <c r="N12" s="169"/>
      <c r="O12" s="169"/>
      <c r="P12" s="169"/>
      <c r="Q12" s="169"/>
      <c r="R12" s="169"/>
      <c r="S12" s="169"/>
      <c r="T12" s="169"/>
      <c r="U12" s="169"/>
    </row>
    <row r="13" spans="1:291" ht="19.5" customHeight="1">
      <c r="D13" s="96"/>
      <c r="E13" s="97" t="s">
        <v>73</v>
      </c>
      <c r="F13" s="167" t="s">
        <v>74</v>
      </c>
      <c r="G13" s="167"/>
      <c r="H13" s="101">
        <v>81.260000000000005</v>
      </c>
      <c r="I13" s="102">
        <v>70.239999999999995</v>
      </c>
      <c r="J13" s="102">
        <v>62.85</v>
      </c>
      <c r="K13" s="102">
        <v>55.26</v>
      </c>
      <c r="L13" s="103">
        <v>50.63</v>
      </c>
      <c r="M13" s="74" t="s">
        <v>75</v>
      </c>
      <c r="N13" s="77"/>
      <c r="O13" s="77"/>
      <c r="P13" s="77"/>
    </row>
    <row r="14" spans="1:291" ht="15.75">
      <c r="A14" s="78"/>
      <c r="B14" s="75"/>
      <c r="C14" s="75"/>
      <c r="D14" s="75"/>
      <c r="E14" s="75"/>
      <c r="F14" s="75"/>
      <c r="G14" s="74"/>
      <c r="H14" s="77"/>
      <c r="I14" s="77"/>
      <c r="J14" s="77"/>
      <c r="K14" s="77"/>
      <c r="L14" s="77"/>
      <c r="M14" s="77"/>
      <c r="N14" s="77"/>
      <c r="O14" s="77"/>
      <c r="P14" s="77"/>
    </row>
    <row r="15" spans="1:291" ht="16.5" thickBot="1">
      <c r="B15" s="170" t="s">
        <v>76</v>
      </c>
      <c r="C15" s="171"/>
      <c r="D15" s="5">
        <v>1</v>
      </c>
      <c r="E15" s="5">
        <v>2</v>
      </c>
      <c r="F15" s="5">
        <v>3</v>
      </c>
      <c r="G15" s="5">
        <v>4</v>
      </c>
      <c r="H15" s="5">
        <v>5</v>
      </c>
      <c r="I15" s="5">
        <v>6</v>
      </c>
      <c r="J15" s="5">
        <v>7</v>
      </c>
      <c r="K15" s="5">
        <v>8</v>
      </c>
      <c r="L15" s="5">
        <v>9</v>
      </c>
      <c r="M15" s="5">
        <v>10</v>
      </c>
      <c r="N15" s="5">
        <v>11</v>
      </c>
      <c r="O15" s="5">
        <v>12</v>
      </c>
      <c r="P15" s="5">
        <v>13</v>
      </c>
      <c r="Q15" s="5">
        <v>14</v>
      </c>
      <c r="R15" s="5">
        <v>15</v>
      </c>
      <c r="S15" s="5">
        <v>16</v>
      </c>
      <c r="T15" s="5">
        <v>17</v>
      </c>
      <c r="U15" s="5">
        <v>18</v>
      </c>
      <c r="V15" s="5">
        <v>19</v>
      </c>
      <c r="W15" s="5">
        <v>20</v>
      </c>
      <c r="X15" s="5">
        <v>21</v>
      </c>
      <c r="Y15" s="5">
        <v>22</v>
      </c>
      <c r="Z15" s="5">
        <v>23</v>
      </c>
      <c r="AA15" s="5">
        <v>24</v>
      </c>
      <c r="AB15" s="5">
        <v>25</v>
      </c>
      <c r="AC15" s="5">
        <v>26</v>
      </c>
      <c r="AD15" s="5">
        <v>27</v>
      </c>
      <c r="AE15" s="5">
        <v>28</v>
      </c>
      <c r="AF15" s="5">
        <v>29</v>
      </c>
      <c r="AG15" s="5">
        <v>30</v>
      </c>
      <c r="AH15" s="5">
        <v>31</v>
      </c>
      <c r="AI15" s="5">
        <v>32</v>
      </c>
      <c r="AJ15" s="5">
        <v>33</v>
      </c>
      <c r="AK15" s="5">
        <v>34</v>
      </c>
      <c r="AL15" s="5">
        <v>35</v>
      </c>
      <c r="AM15" s="5">
        <v>36</v>
      </c>
      <c r="AN15" s="5">
        <v>37</v>
      </c>
      <c r="AO15" s="5">
        <v>38</v>
      </c>
      <c r="AP15" s="5">
        <v>39</v>
      </c>
      <c r="AQ15" s="5">
        <v>40</v>
      </c>
      <c r="AR15" s="5">
        <v>41</v>
      </c>
      <c r="AS15" s="5">
        <v>42</v>
      </c>
      <c r="AT15" s="5">
        <v>43</v>
      </c>
      <c r="AU15" s="5">
        <v>44</v>
      </c>
      <c r="AV15" s="5">
        <v>45</v>
      </c>
      <c r="AW15" s="5">
        <v>46</v>
      </c>
      <c r="AX15" s="5">
        <v>47</v>
      </c>
      <c r="AY15" s="5">
        <v>48</v>
      </c>
      <c r="AZ15" s="5">
        <v>49</v>
      </c>
      <c r="BA15" s="5">
        <v>50</v>
      </c>
      <c r="BB15" s="5">
        <v>51</v>
      </c>
      <c r="BC15" s="5">
        <v>52</v>
      </c>
      <c r="BD15" s="5">
        <v>53</v>
      </c>
      <c r="BE15" s="5">
        <v>54</v>
      </c>
      <c r="BF15" s="5">
        <v>55</v>
      </c>
      <c r="BG15" s="5">
        <v>56</v>
      </c>
      <c r="BH15" s="5">
        <v>57</v>
      </c>
      <c r="BI15" s="5">
        <v>58</v>
      </c>
      <c r="BJ15" s="5">
        <v>59</v>
      </c>
      <c r="BK15" s="5">
        <v>60</v>
      </c>
      <c r="BL15" s="5">
        <v>61</v>
      </c>
      <c r="BM15" s="5">
        <v>62</v>
      </c>
      <c r="BN15" s="5">
        <v>63</v>
      </c>
      <c r="BO15" s="5">
        <v>64</v>
      </c>
      <c r="BP15" s="5">
        <v>65</v>
      </c>
      <c r="BQ15" s="5">
        <v>66</v>
      </c>
      <c r="BR15" s="5">
        <v>67</v>
      </c>
      <c r="BS15" s="5">
        <v>68</v>
      </c>
      <c r="BT15" s="5">
        <v>69</v>
      </c>
      <c r="BU15" s="5">
        <v>70</v>
      </c>
      <c r="BV15" s="5">
        <v>71</v>
      </c>
      <c r="BW15" s="5">
        <v>72</v>
      </c>
      <c r="BX15" s="5">
        <v>73</v>
      </c>
      <c r="BY15" s="5">
        <v>74</v>
      </c>
      <c r="BZ15" s="5">
        <v>75</v>
      </c>
      <c r="CA15" s="5">
        <v>76</v>
      </c>
      <c r="CB15" s="5">
        <v>77</v>
      </c>
      <c r="CC15" s="5">
        <v>78</v>
      </c>
      <c r="CD15" s="5">
        <v>79</v>
      </c>
      <c r="CE15" s="5">
        <v>80</v>
      </c>
      <c r="CF15" s="5">
        <v>81</v>
      </c>
      <c r="CG15" s="5">
        <v>82</v>
      </c>
      <c r="CH15" s="5">
        <v>83</v>
      </c>
      <c r="CI15" s="5">
        <v>84</v>
      </c>
      <c r="CJ15" s="5">
        <v>85</v>
      </c>
      <c r="CK15" s="5">
        <v>86</v>
      </c>
      <c r="CL15" s="5">
        <v>87</v>
      </c>
      <c r="CM15" s="5">
        <v>88</v>
      </c>
      <c r="CN15" s="5">
        <v>89</v>
      </c>
      <c r="CO15" s="5">
        <v>90</v>
      </c>
      <c r="CP15" s="5">
        <v>91</v>
      </c>
      <c r="CQ15" s="5">
        <v>92</v>
      </c>
      <c r="CR15" s="5">
        <v>93</v>
      </c>
      <c r="CS15" s="5">
        <v>94</v>
      </c>
      <c r="CT15" s="5">
        <v>95</v>
      </c>
      <c r="CU15" s="5">
        <v>96</v>
      </c>
      <c r="CV15" s="5">
        <v>97</v>
      </c>
      <c r="CW15" s="5">
        <v>98</v>
      </c>
      <c r="CX15" s="5">
        <v>99</v>
      </c>
      <c r="CY15" s="5">
        <v>100</v>
      </c>
      <c r="CZ15" s="5">
        <v>101</v>
      </c>
      <c r="DA15" s="5">
        <v>102</v>
      </c>
      <c r="DB15" s="5">
        <v>103</v>
      </c>
      <c r="DC15" s="5">
        <v>104</v>
      </c>
      <c r="DD15" s="5">
        <v>105</v>
      </c>
      <c r="DE15" s="5">
        <v>106</v>
      </c>
      <c r="DF15" s="5">
        <v>107</v>
      </c>
      <c r="DG15" s="5">
        <v>108</v>
      </c>
      <c r="DH15" s="5">
        <v>109</v>
      </c>
      <c r="DI15" s="5">
        <v>110</v>
      </c>
      <c r="DJ15" s="5">
        <v>111</v>
      </c>
      <c r="DK15" s="5">
        <v>112</v>
      </c>
      <c r="DL15" s="5">
        <v>113</v>
      </c>
      <c r="DM15" s="5">
        <v>114</v>
      </c>
      <c r="DN15" s="5">
        <v>115</v>
      </c>
      <c r="DO15" s="5">
        <v>116</v>
      </c>
      <c r="DP15" s="5">
        <v>117</v>
      </c>
      <c r="DQ15" s="5">
        <v>118</v>
      </c>
      <c r="DR15" s="5">
        <v>119</v>
      </c>
      <c r="DS15" s="5">
        <v>120</v>
      </c>
      <c r="DT15" s="5">
        <v>121</v>
      </c>
      <c r="DU15" s="5">
        <v>122</v>
      </c>
      <c r="DV15" s="5">
        <v>123</v>
      </c>
      <c r="DW15" s="5">
        <v>124</v>
      </c>
      <c r="DX15" s="5">
        <v>125</v>
      </c>
      <c r="DY15" s="5">
        <v>126</v>
      </c>
      <c r="DZ15" s="5">
        <v>127</v>
      </c>
      <c r="EA15" s="5">
        <v>128</v>
      </c>
      <c r="EB15" s="5">
        <v>129</v>
      </c>
      <c r="EC15" s="5">
        <v>130</v>
      </c>
      <c r="ED15" s="5">
        <v>131</v>
      </c>
      <c r="EE15" s="5">
        <v>132</v>
      </c>
      <c r="EF15" s="5">
        <v>133</v>
      </c>
      <c r="EG15" s="5">
        <v>134</v>
      </c>
      <c r="EH15" s="5">
        <v>135</v>
      </c>
      <c r="EI15" s="5">
        <v>136</v>
      </c>
      <c r="EJ15" s="5">
        <v>137</v>
      </c>
      <c r="EK15" s="5">
        <v>138</v>
      </c>
      <c r="EL15" s="5">
        <v>139</v>
      </c>
      <c r="EM15" s="5">
        <v>140</v>
      </c>
      <c r="EN15" s="5">
        <v>141</v>
      </c>
      <c r="EO15" s="5">
        <v>142</v>
      </c>
      <c r="EP15" s="5">
        <v>143</v>
      </c>
      <c r="EQ15" s="5">
        <v>144</v>
      </c>
      <c r="ER15" s="5">
        <v>145</v>
      </c>
      <c r="ES15" s="5">
        <v>146</v>
      </c>
      <c r="ET15" s="5">
        <v>147</v>
      </c>
      <c r="EU15" s="5">
        <v>148</v>
      </c>
      <c r="EV15" s="5">
        <v>149</v>
      </c>
      <c r="EW15" s="5">
        <v>150</v>
      </c>
      <c r="EX15" s="5">
        <v>151</v>
      </c>
      <c r="EY15" s="5">
        <v>152</v>
      </c>
      <c r="EZ15" s="5">
        <v>153</v>
      </c>
      <c r="FA15" s="5">
        <v>154</v>
      </c>
      <c r="FB15" s="5">
        <v>155</v>
      </c>
      <c r="FC15" s="5">
        <v>156</v>
      </c>
      <c r="FD15" s="5">
        <v>157</v>
      </c>
      <c r="FE15" s="5">
        <v>158</v>
      </c>
      <c r="FF15" s="5">
        <v>159</v>
      </c>
      <c r="FG15" s="5">
        <v>160</v>
      </c>
      <c r="FH15" s="5">
        <v>161</v>
      </c>
      <c r="FI15" s="5">
        <v>162</v>
      </c>
      <c r="FJ15" s="5">
        <v>163</v>
      </c>
      <c r="FK15" s="5">
        <v>164</v>
      </c>
      <c r="FL15" s="5">
        <v>165</v>
      </c>
      <c r="FM15" s="5">
        <v>166</v>
      </c>
      <c r="FN15" s="5">
        <v>167</v>
      </c>
      <c r="FO15" s="5">
        <v>168</v>
      </c>
      <c r="FP15" s="5">
        <v>169</v>
      </c>
      <c r="FQ15" s="5">
        <v>170</v>
      </c>
      <c r="FR15" s="5">
        <v>171</v>
      </c>
      <c r="FS15" s="5">
        <v>172</v>
      </c>
      <c r="FT15" s="5">
        <v>173</v>
      </c>
      <c r="FU15" s="5">
        <v>174</v>
      </c>
      <c r="FV15" s="5">
        <v>175</v>
      </c>
      <c r="FW15" s="5">
        <v>176</v>
      </c>
      <c r="FX15" s="5">
        <v>177</v>
      </c>
      <c r="FY15" s="5">
        <v>178</v>
      </c>
      <c r="FZ15" s="5">
        <v>179</v>
      </c>
      <c r="GA15" s="5">
        <v>180</v>
      </c>
      <c r="GB15" s="5">
        <v>181</v>
      </c>
      <c r="GC15" s="5">
        <v>182</v>
      </c>
      <c r="GD15" s="5">
        <v>183</v>
      </c>
      <c r="GE15" s="5">
        <v>184</v>
      </c>
      <c r="GF15" s="5">
        <v>185</v>
      </c>
      <c r="GG15" s="5">
        <v>186</v>
      </c>
      <c r="GH15" s="5">
        <v>187</v>
      </c>
      <c r="GI15" s="5">
        <v>188</v>
      </c>
      <c r="GJ15" s="5">
        <v>189</v>
      </c>
      <c r="GK15" s="5">
        <v>190</v>
      </c>
      <c r="GL15" s="5">
        <v>191</v>
      </c>
      <c r="GM15" s="5">
        <v>192</v>
      </c>
      <c r="GN15" s="5">
        <v>193</v>
      </c>
      <c r="GO15" s="5">
        <v>194</v>
      </c>
      <c r="GP15" s="5">
        <v>195</v>
      </c>
      <c r="GQ15" s="5">
        <v>196</v>
      </c>
      <c r="GR15" s="5">
        <v>197</v>
      </c>
      <c r="GS15" s="5">
        <v>198</v>
      </c>
      <c r="GT15" s="5">
        <v>199</v>
      </c>
      <c r="GU15" s="5">
        <v>200</v>
      </c>
      <c r="GV15" s="5">
        <v>201</v>
      </c>
      <c r="GW15" s="5">
        <v>202</v>
      </c>
      <c r="GX15" s="5">
        <v>203</v>
      </c>
      <c r="GY15" s="5">
        <v>204</v>
      </c>
      <c r="GZ15" s="5">
        <v>205</v>
      </c>
      <c r="HA15" s="5">
        <v>206</v>
      </c>
      <c r="HB15" s="5">
        <v>207</v>
      </c>
      <c r="HC15" s="5">
        <v>208</v>
      </c>
      <c r="HD15" s="5">
        <v>209</v>
      </c>
      <c r="HE15" s="5">
        <v>210</v>
      </c>
      <c r="HF15" s="5">
        <v>211</v>
      </c>
      <c r="HG15" s="5">
        <v>212</v>
      </c>
      <c r="HH15" s="5">
        <v>213</v>
      </c>
      <c r="HI15" s="5">
        <v>214</v>
      </c>
      <c r="HJ15" s="5">
        <v>215</v>
      </c>
      <c r="HK15" s="5">
        <v>216</v>
      </c>
      <c r="HL15" s="5">
        <v>217</v>
      </c>
      <c r="HM15" s="5">
        <v>218</v>
      </c>
      <c r="HN15" s="5">
        <v>219</v>
      </c>
      <c r="HO15" s="5">
        <v>220</v>
      </c>
      <c r="HP15" s="5">
        <v>221</v>
      </c>
      <c r="HQ15" s="5">
        <v>222</v>
      </c>
      <c r="HR15" s="5">
        <v>223</v>
      </c>
      <c r="HS15" s="5">
        <v>224</v>
      </c>
      <c r="HT15" s="5">
        <v>225</v>
      </c>
      <c r="HU15" s="5">
        <v>226</v>
      </c>
      <c r="HV15" s="5">
        <v>227</v>
      </c>
      <c r="HW15" s="5">
        <v>228</v>
      </c>
      <c r="HX15" s="5">
        <v>229</v>
      </c>
      <c r="HY15" s="5">
        <v>230</v>
      </c>
      <c r="HZ15" s="5">
        <v>231</v>
      </c>
      <c r="IA15" s="5">
        <v>232</v>
      </c>
      <c r="IB15" s="5">
        <v>233</v>
      </c>
      <c r="IC15" s="5">
        <v>234</v>
      </c>
      <c r="ID15" s="5">
        <v>235</v>
      </c>
      <c r="IE15" s="5">
        <v>236</v>
      </c>
      <c r="IF15" s="5">
        <v>237</v>
      </c>
      <c r="IG15" s="5">
        <v>238</v>
      </c>
      <c r="IH15" s="5">
        <v>239</v>
      </c>
      <c r="II15" s="5">
        <v>240</v>
      </c>
      <c r="IJ15" s="5">
        <v>241</v>
      </c>
      <c r="IK15" s="5">
        <v>242</v>
      </c>
      <c r="IL15" s="5">
        <v>243</v>
      </c>
      <c r="IM15" s="5">
        <v>244</v>
      </c>
      <c r="IN15" s="5">
        <v>245</v>
      </c>
      <c r="IO15" s="5">
        <v>246</v>
      </c>
      <c r="IP15" s="5">
        <v>247</v>
      </c>
      <c r="IQ15" s="5">
        <v>248</v>
      </c>
      <c r="IR15" s="5">
        <v>249</v>
      </c>
      <c r="IS15" s="5">
        <v>250</v>
      </c>
      <c r="IT15" s="5">
        <v>251</v>
      </c>
      <c r="IU15" s="5">
        <v>252</v>
      </c>
      <c r="IV15" s="5">
        <v>253</v>
      </c>
      <c r="IW15" s="5">
        <v>254</v>
      </c>
      <c r="IX15" s="5">
        <v>255</v>
      </c>
      <c r="IY15" s="5">
        <v>256</v>
      </c>
      <c r="IZ15" s="5">
        <v>257</v>
      </c>
      <c r="JA15" s="5">
        <v>258</v>
      </c>
      <c r="JB15" s="5">
        <v>259</v>
      </c>
      <c r="JC15" s="5">
        <v>260</v>
      </c>
      <c r="JD15" s="5">
        <v>261</v>
      </c>
      <c r="JE15" s="5">
        <v>262</v>
      </c>
      <c r="JF15" s="5">
        <v>263</v>
      </c>
      <c r="JG15" s="5">
        <v>264</v>
      </c>
      <c r="JH15" s="5">
        <v>265</v>
      </c>
      <c r="JI15" s="5">
        <v>266</v>
      </c>
      <c r="JJ15" s="5">
        <v>267</v>
      </c>
      <c r="JK15" s="5">
        <v>268</v>
      </c>
      <c r="JL15" s="5">
        <v>269</v>
      </c>
      <c r="JM15" s="5">
        <v>270</v>
      </c>
      <c r="JN15" s="5">
        <v>271</v>
      </c>
      <c r="JO15" s="5">
        <v>272</v>
      </c>
      <c r="JP15" s="5">
        <v>273</v>
      </c>
      <c r="JQ15" s="5">
        <v>274</v>
      </c>
      <c r="JR15" s="5">
        <v>275</v>
      </c>
      <c r="JS15" s="5">
        <v>276</v>
      </c>
      <c r="JT15" s="5">
        <v>277</v>
      </c>
      <c r="JU15" s="5">
        <v>278</v>
      </c>
      <c r="JV15" s="5">
        <v>279</v>
      </c>
      <c r="JW15" s="5">
        <v>280</v>
      </c>
      <c r="JX15" s="5">
        <v>281</v>
      </c>
      <c r="JY15" s="5">
        <v>282</v>
      </c>
      <c r="JZ15" s="5">
        <v>283</v>
      </c>
      <c r="KA15" s="5">
        <v>284</v>
      </c>
      <c r="KB15" s="5">
        <v>285</v>
      </c>
      <c r="KC15" s="5">
        <v>286</v>
      </c>
      <c r="KD15" s="5">
        <v>287</v>
      </c>
      <c r="KE15" s="5">
        <v>288</v>
      </c>
    </row>
    <row r="16" spans="1:291" ht="15" customHeight="1">
      <c r="B16" s="164" t="s">
        <v>77</v>
      </c>
      <c r="C16" s="104" t="s">
        <v>0</v>
      </c>
      <c r="D16" s="105">
        <v>578.72</v>
      </c>
      <c r="E16" s="106">
        <v>575.53</v>
      </c>
      <c r="F16" s="106">
        <v>573</v>
      </c>
      <c r="G16" s="106">
        <v>569.14</v>
      </c>
      <c r="H16" s="106">
        <v>566.57000000000005</v>
      </c>
      <c r="I16" s="106">
        <v>563.36</v>
      </c>
      <c r="J16" s="106">
        <v>563.14</v>
      </c>
      <c r="K16" s="106">
        <v>560.77</v>
      </c>
      <c r="L16" s="106">
        <v>558.05999999999995</v>
      </c>
      <c r="M16" s="106">
        <v>555.28</v>
      </c>
      <c r="N16" s="106">
        <v>552.25</v>
      </c>
      <c r="O16" s="106">
        <v>549.29</v>
      </c>
      <c r="P16" s="106">
        <v>547.84</v>
      </c>
      <c r="Q16" s="106">
        <v>544.49</v>
      </c>
      <c r="R16" s="106">
        <v>541.15</v>
      </c>
      <c r="S16" s="106">
        <v>537.22</v>
      </c>
      <c r="T16" s="106">
        <v>534.46</v>
      </c>
      <c r="U16" s="106">
        <v>531.6</v>
      </c>
      <c r="V16" s="106">
        <v>529.36</v>
      </c>
      <c r="W16" s="106">
        <v>526.89</v>
      </c>
      <c r="X16" s="106">
        <v>524.58000000000004</v>
      </c>
      <c r="Y16" s="106">
        <v>522.36</v>
      </c>
      <c r="Z16" s="106">
        <v>519.77</v>
      </c>
      <c r="AA16" s="106">
        <v>517.76</v>
      </c>
      <c r="AB16" s="106">
        <v>515.54999999999995</v>
      </c>
      <c r="AC16" s="106">
        <v>513.66999999999996</v>
      </c>
      <c r="AD16" s="106">
        <v>511.8</v>
      </c>
      <c r="AE16" s="106">
        <v>509.24</v>
      </c>
      <c r="AF16" s="106">
        <v>507.83</v>
      </c>
      <c r="AG16" s="106">
        <v>506.27</v>
      </c>
      <c r="AH16" s="106">
        <v>504.48</v>
      </c>
      <c r="AI16" s="106">
        <v>503.32</v>
      </c>
      <c r="AJ16" s="106">
        <v>502.11</v>
      </c>
      <c r="AK16" s="106">
        <v>500.73</v>
      </c>
      <c r="AL16" s="106">
        <v>499.78</v>
      </c>
      <c r="AM16" s="106">
        <v>499</v>
      </c>
      <c r="AN16" s="106">
        <v>498.85</v>
      </c>
      <c r="AO16" s="106">
        <v>498.24</v>
      </c>
      <c r="AP16" s="106">
        <v>497.69</v>
      </c>
      <c r="AQ16" s="106">
        <v>497.27</v>
      </c>
      <c r="AR16" s="106">
        <v>497.08</v>
      </c>
      <c r="AS16" s="106">
        <v>496.97</v>
      </c>
      <c r="AT16" s="106">
        <v>496.87</v>
      </c>
      <c r="AU16" s="106">
        <v>497.06</v>
      </c>
      <c r="AV16" s="106">
        <v>497.24</v>
      </c>
      <c r="AW16" s="106">
        <v>497.7</v>
      </c>
      <c r="AX16" s="106">
        <v>498.13</v>
      </c>
      <c r="AY16" s="106">
        <v>499.36</v>
      </c>
      <c r="AZ16" s="106">
        <v>502.17</v>
      </c>
      <c r="BA16" s="106">
        <v>504.22</v>
      </c>
      <c r="BB16" s="106">
        <v>505.96</v>
      </c>
      <c r="BC16" s="106">
        <v>507.08</v>
      </c>
      <c r="BD16" s="106">
        <v>508.19</v>
      </c>
      <c r="BE16" s="106">
        <v>509.52</v>
      </c>
      <c r="BF16" s="106">
        <v>512.35</v>
      </c>
      <c r="BG16" s="106">
        <v>513.83000000000004</v>
      </c>
      <c r="BH16" s="106">
        <v>515.89</v>
      </c>
      <c r="BI16" s="106">
        <v>518.25</v>
      </c>
      <c r="BJ16" s="106">
        <v>520.16</v>
      </c>
      <c r="BK16" s="106">
        <v>522.89</v>
      </c>
      <c r="BL16" s="106">
        <v>529.67999999999995</v>
      </c>
      <c r="BM16" s="106">
        <v>534.57000000000005</v>
      </c>
      <c r="BN16" s="106">
        <v>538</v>
      </c>
      <c r="BO16" s="106">
        <v>540.9</v>
      </c>
      <c r="BP16" s="106">
        <v>543.5</v>
      </c>
      <c r="BQ16" s="106">
        <v>545.87</v>
      </c>
      <c r="BR16" s="106">
        <v>550.80999999999995</v>
      </c>
      <c r="BS16" s="106">
        <v>553.73</v>
      </c>
      <c r="BT16" s="106">
        <v>556.09</v>
      </c>
      <c r="BU16" s="106">
        <v>558.1</v>
      </c>
      <c r="BV16" s="106">
        <v>559.37</v>
      </c>
      <c r="BW16" s="106">
        <v>561.45000000000005</v>
      </c>
      <c r="BX16" s="106">
        <v>565.12</v>
      </c>
      <c r="BY16" s="106">
        <v>568.58000000000004</v>
      </c>
      <c r="BZ16" s="106">
        <v>571.23</v>
      </c>
      <c r="CA16" s="106">
        <v>572.97</v>
      </c>
      <c r="CB16" s="106">
        <v>574.08000000000004</v>
      </c>
      <c r="CC16" s="106">
        <v>574.64</v>
      </c>
      <c r="CD16" s="106">
        <v>577.41999999999996</v>
      </c>
      <c r="CE16" s="106">
        <v>577.51</v>
      </c>
      <c r="CF16" s="106">
        <v>577.04999999999995</v>
      </c>
      <c r="CG16" s="106">
        <v>576.29</v>
      </c>
      <c r="CH16" s="106">
        <v>575.20000000000005</v>
      </c>
      <c r="CI16" s="106">
        <v>573.42999999999995</v>
      </c>
      <c r="CJ16" s="106">
        <v>572.21</v>
      </c>
      <c r="CK16" s="106">
        <v>571.29</v>
      </c>
      <c r="CL16" s="106">
        <v>569.6</v>
      </c>
      <c r="CM16" s="106">
        <v>567.23</v>
      </c>
      <c r="CN16" s="106">
        <v>564.79</v>
      </c>
      <c r="CO16" s="106">
        <v>561.63</v>
      </c>
      <c r="CP16" s="106">
        <v>559.41</v>
      </c>
      <c r="CQ16" s="106">
        <v>556.27</v>
      </c>
      <c r="CR16" s="106">
        <v>552.70000000000005</v>
      </c>
      <c r="CS16" s="106">
        <v>549.25</v>
      </c>
      <c r="CT16" s="106">
        <v>546.64</v>
      </c>
      <c r="CU16" s="106">
        <v>542.74</v>
      </c>
      <c r="CV16" s="106">
        <v>542.22</v>
      </c>
      <c r="CW16" s="106">
        <v>540.04999999999995</v>
      </c>
      <c r="CX16" s="106">
        <v>536.72</v>
      </c>
      <c r="CY16" s="106">
        <v>533.09</v>
      </c>
      <c r="CZ16" s="106">
        <v>529.83000000000004</v>
      </c>
      <c r="DA16" s="106">
        <v>525.94000000000005</v>
      </c>
      <c r="DB16" s="106">
        <v>522.6</v>
      </c>
      <c r="DC16" s="106">
        <v>518.91</v>
      </c>
      <c r="DD16" s="106">
        <v>514.9</v>
      </c>
      <c r="DE16" s="106">
        <v>511.35</v>
      </c>
      <c r="DF16" s="106">
        <v>508.77</v>
      </c>
      <c r="DG16" s="106">
        <v>505.48</v>
      </c>
      <c r="DH16" s="106">
        <v>504.76</v>
      </c>
      <c r="DI16" s="106">
        <v>502.76</v>
      </c>
      <c r="DJ16" s="106">
        <v>499.93</v>
      </c>
      <c r="DK16" s="106">
        <v>496.85</v>
      </c>
      <c r="DL16" s="106">
        <v>494.16</v>
      </c>
      <c r="DM16" s="106">
        <v>491.19</v>
      </c>
      <c r="DN16" s="106">
        <v>489.69</v>
      </c>
      <c r="DO16" s="106">
        <v>487.1</v>
      </c>
      <c r="DP16" s="106">
        <v>484.95</v>
      </c>
      <c r="DQ16" s="106">
        <v>482.84</v>
      </c>
      <c r="DR16" s="106">
        <v>481.35</v>
      </c>
      <c r="DS16" s="106">
        <v>479.19</v>
      </c>
      <c r="DT16" s="106">
        <v>478.39</v>
      </c>
      <c r="DU16" s="106">
        <v>476.98</v>
      </c>
      <c r="DV16" s="106">
        <v>475.57</v>
      </c>
      <c r="DW16" s="106">
        <v>473.69</v>
      </c>
      <c r="DX16" s="106">
        <v>472.31</v>
      </c>
      <c r="DY16" s="106">
        <v>470.69</v>
      </c>
      <c r="DZ16" s="106">
        <v>469.88</v>
      </c>
      <c r="EA16" s="106">
        <v>468.81</v>
      </c>
      <c r="EB16" s="106">
        <v>467.49</v>
      </c>
      <c r="EC16" s="106">
        <v>466.18</v>
      </c>
      <c r="ED16" s="106">
        <v>465.32</v>
      </c>
      <c r="EE16" s="106">
        <v>464.2</v>
      </c>
      <c r="EF16" s="106">
        <v>463.9</v>
      </c>
      <c r="EG16" s="106">
        <v>463.24</v>
      </c>
      <c r="EH16" s="106">
        <v>462.32</v>
      </c>
      <c r="EI16" s="106">
        <v>461.75</v>
      </c>
      <c r="EJ16" s="106">
        <v>461.3</v>
      </c>
      <c r="EK16" s="106">
        <v>460.32</v>
      </c>
      <c r="EL16" s="106">
        <v>460.16</v>
      </c>
      <c r="EM16" s="106">
        <v>460.21</v>
      </c>
      <c r="EN16" s="106">
        <v>459.91</v>
      </c>
      <c r="EO16" s="106">
        <v>459.3</v>
      </c>
      <c r="EP16" s="106">
        <v>459.26</v>
      </c>
      <c r="EQ16" s="106">
        <v>459.04</v>
      </c>
      <c r="ER16" s="106">
        <v>459.48</v>
      </c>
      <c r="ES16" s="106">
        <v>460.14</v>
      </c>
      <c r="ET16" s="106">
        <v>459.98</v>
      </c>
      <c r="EU16" s="106">
        <v>459.61</v>
      </c>
      <c r="EV16" s="106">
        <v>460.3</v>
      </c>
      <c r="EW16" s="106">
        <v>460.45</v>
      </c>
      <c r="EX16" s="106">
        <v>461.2</v>
      </c>
      <c r="EY16" s="106">
        <v>461.75</v>
      </c>
      <c r="EZ16" s="106">
        <v>462.03</v>
      </c>
      <c r="FA16" s="106">
        <v>462.45</v>
      </c>
      <c r="FB16" s="106">
        <v>463.6</v>
      </c>
      <c r="FC16" s="106">
        <v>464.22</v>
      </c>
      <c r="FD16" s="106">
        <v>465.58</v>
      </c>
      <c r="FE16" s="106">
        <v>466.7</v>
      </c>
      <c r="FF16" s="106">
        <v>467.65</v>
      </c>
      <c r="FG16" s="106">
        <v>468.39</v>
      </c>
      <c r="FH16" s="106">
        <v>470.41</v>
      </c>
      <c r="FI16" s="106">
        <v>472.03</v>
      </c>
      <c r="FJ16" s="106">
        <v>474.51</v>
      </c>
      <c r="FK16" s="106">
        <v>476.15</v>
      </c>
      <c r="FL16" s="106">
        <v>477.78</v>
      </c>
      <c r="FM16" s="106">
        <v>479.34</v>
      </c>
      <c r="FN16" s="106">
        <v>481.4</v>
      </c>
      <c r="FO16" s="106">
        <v>483.25</v>
      </c>
      <c r="FP16" s="106">
        <v>485.56</v>
      </c>
      <c r="FQ16" s="106">
        <v>487.58</v>
      </c>
      <c r="FR16" s="106">
        <v>490.12</v>
      </c>
      <c r="FS16" s="106">
        <v>493.24</v>
      </c>
      <c r="FT16" s="106">
        <v>496.72</v>
      </c>
      <c r="FU16" s="106">
        <v>500.11</v>
      </c>
      <c r="FV16" s="106">
        <v>504.53</v>
      </c>
      <c r="FW16" s="106">
        <v>508.22</v>
      </c>
      <c r="FX16" s="106">
        <v>511.88</v>
      </c>
      <c r="FY16" s="106">
        <v>515.83000000000004</v>
      </c>
      <c r="FZ16" s="106">
        <v>520.51</v>
      </c>
      <c r="GA16" s="106">
        <v>523.85</v>
      </c>
      <c r="GB16" s="106">
        <v>528.74</v>
      </c>
      <c r="GC16" s="106">
        <v>533.36</v>
      </c>
      <c r="GD16" s="106">
        <v>537.69000000000005</v>
      </c>
      <c r="GE16" s="106">
        <v>542.65</v>
      </c>
      <c r="GF16" s="106">
        <v>548.21</v>
      </c>
      <c r="GG16" s="106">
        <v>552.75</v>
      </c>
      <c r="GH16" s="106">
        <v>558.87</v>
      </c>
      <c r="GI16" s="106">
        <v>564.04999999999995</v>
      </c>
      <c r="GJ16" s="106">
        <v>569.83000000000004</v>
      </c>
      <c r="GK16" s="106">
        <v>575.69000000000005</v>
      </c>
      <c r="GL16" s="106">
        <v>582.07000000000005</v>
      </c>
      <c r="GM16" s="106">
        <v>586.77</v>
      </c>
      <c r="GN16" s="106">
        <v>591.33000000000004</v>
      </c>
      <c r="GO16" s="106">
        <v>596.42999999999995</v>
      </c>
      <c r="GP16" s="106">
        <v>601.5</v>
      </c>
      <c r="GQ16" s="106">
        <v>607.16</v>
      </c>
      <c r="GR16" s="106">
        <v>613.39</v>
      </c>
      <c r="GS16" s="106">
        <v>618.35</v>
      </c>
      <c r="GT16" s="106">
        <v>624.88</v>
      </c>
      <c r="GU16" s="106">
        <v>630.29</v>
      </c>
      <c r="GV16" s="106">
        <v>635.34</v>
      </c>
      <c r="GW16" s="106">
        <v>640.51</v>
      </c>
      <c r="GX16" s="106">
        <v>645.88</v>
      </c>
      <c r="GY16" s="106">
        <v>649.55999999999995</v>
      </c>
      <c r="GZ16" s="106">
        <v>651.9</v>
      </c>
      <c r="HA16" s="106">
        <v>654.85</v>
      </c>
      <c r="HB16" s="106">
        <v>658.46</v>
      </c>
      <c r="HC16" s="106">
        <v>662.21</v>
      </c>
      <c r="HD16" s="106">
        <v>666.64</v>
      </c>
      <c r="HE16" s="106">
        <v>669.99</v>
      </c>
      <c r="HF16" s="106">
        <v>674.49</v>
      </c>
      <c r="HG16" s="106">
        <v>677.54</v>
      </c>
      <c r="HH16" s="106">
        <v>680.4</v>
      </c>
      <c r="HI16" s="106">
        <v>683.13</v>
      </c>
      <c r="HJ16" s="106">
        <v>685.53</v>
      </c>
      <c r="HK16" s="106">
        <v>686.76</v>
      </c>
      <c r="HL16" s="106">
        <v>688.42</v>
      </c>
      <c r="HM16" s="106">
        <v>689.34</v>
      </c>
      <c r="HN16" s="106">
        <v>690.43</v>
      </c>
      <c r="HO16" s="106">
        <v>691.12</v>
      </c>
      <c r="HP16" s="106">
        <v>692.06</v>
      </c>
      <c r="HQ16" s="106">
        <v>692.31</v>
      </c>
      <c r="HR16" s="106">
        <v>692.56</v>
      </c>
      <c r="HS16" s="106">
        <v>691.94</v>
      </c>
      <c r="HT16" s="106">
        <v>691.32</v>
      </c>
      <c r="HU16" s="106">
        <v>690.74</v>
      </c>
      <c r="HV16" s="106">
        <v>689.85</v>
      </c>
      <c r="HW16" s="106">
        <v>688.19</v>
      </c>
      <c r="HX16" s="106">
        <v>686.07</v>
      </c>
      <c r="HY16" s="106">
        <v>684.47</v>
      </c>
      <c r="HZ16" s="106">
        <v>682.63</v>
      </c>
      <c r="IA16" s="106">
        <v>680.47</v>
      </c>
      <c r="IB16" s="106">
        <v>678.93</v>
      </c>
      <c r="IC16" s="106">
        <v>676.53</v>
      </c>
      <c r="ID16" s="106">
        <v>673.86</v>
      </c>
      <c r="IE16" s="106">
        <v>671.86</v>
      </c>
      <c r="IF16" s="106">
        <v>669.81</v>
      </c>
      <c r="IG16" s="106">
        <v>667.33</v>
      </c>
      <c r="IH16" s="106">
        <v>665.58</v>
      </c>
      <c r="II16" s="106">
        <v>662.8</v>
      </c>
      <c r="IJ16" s="106">
        <v>660.19</v>
      </c>
      <c r="IK16" s="106">
        <v>657.9</v>
      </c>
      <c r="IL16" s="106">
        <v>655.46</v>
      </c>
      <c r="IM16" s="106">
        <v>652.95000000000005</v>
      </c>
      <c r="IN16" s="106">
        <v>650.58000000000004</v>
      </c>
      <c r="IO16" s="106">
        <v>647.51</v>
      </c>
      <c r="IP16" s="106">
        <v>645.6</v>
      </c>
      <c r="IQ16" s="106">
        <v>642.73</v>
      </c>
      <c r="IR16" s="106">
        <v>639.98</v>
      </c>
      <c r="IS16" s="106">
        <v>636.77</v>
      </c>
      <c r="IT16" s="106">
        <v>634.77</v>
      </c>
      <c r="IU16" s="106">
        <v>632.21</v>
      </c>
      <c r="IV16" s="106">
        <v>632.34</v>
      </c>
      <c r="IW16" s="106">
        <v>631.72</v>
      </c>
      <c r="IX16" s="106">
        <v>629.65</v>
      </c>
      <c r="IY16" s="106">
        <v>627.70000000000005</v>
      </c>
      <c r="IZ16" s="106">
        <v>626.24</v>
      </c>
      <c r="JA16" s="106">
        <v>623.67999999999995</v>
      </c>
      <c r="JB16" s="106">
        <v>623.51</v>
      </c>
      <c r="JC16" s="106">
        <v>621.28</v>
      </c>
      <c r="JD16" s="106">
        <v>619.04999999999995</v>
      </c>
      <c r="JE16" s="106">
        <v>616.19000000000005</v>
      </c>
      <c r="JF16" s="106">
        <v>614.49</v>
      </c>
      <c r="JG16" s="106">
        <v>611.42999999999995</v>
      </c>
      <c r="JH16" s="106">
        <v>614</v>
      </c>
      <c r="JI16" s="106">
        <v>613.9</v>
      </c>
      <c r="JJ16" s="106">
        <v>613.05999999999995</v>
      </c>
      <c r="JK16" s="106">
        <v>610.54</v>
      </c>
      <c r="JL16" s="106">
        <v>609.97</v>
      </c>
      <c r="JM16" s="106">
        <v>607.17999999999995</v>
      </c>
      <c r="JN16" s="106">
        <v>606.25</v>
      </c>
      <c r="JO16" s="106">
        <v>604.44000000000005</v>
      </c>
      <c r="JP16" s="106">
        <v>602.80999999999995</v>
      </c>
      <c r="JQ16" s="106">
        <v>600.55999999999995</v>
      </c>
      <c r="JR16" s="106">
        <v>598.97</v>
      </c>
      <c r="JS16" s="106">
        <v>595.67999999999995</v>
      </c>
      <c r="JT16" s="106">
        <v>596.04</v>
      </c>
      <c r="JU16" s="106">
        <v>593.79</v>
      </c>
      <c r="JV16" s="106">
        <v>592.49</v>
      </c>
      <c r="JW16" s="106">
        <v>589.32000000000005</v>
      </c>
      <c r="JX16" s="106">
        <v>588.33000000000004</v>
      </c>
      <c r="JY16" s="106">
        <v>585.80999999999995</v>
      </c>
      <c r="JZ16" s="106">
        <v>586.88</v>
      </c>
      <c r="KA16" s="106">
        <v>584.94000000000005</v>
      </c>
      <c r="KB16" s="106">
        <v>583.74</v>
      </c>
      <c r="KC16" s="106">
        <v>581.6</v>
      </c>
      <c r="KD16" s="106">
        <v>579.82000000000005</v>
      </c>
      <c r="KE16" s="106">
        <v>577.64</v>
      </c>
    </row>
    <row r="17" spans="2:291" ht="15" customHeight="1">
      <c r="B17" s="165"/>
      <c r="C17" s="34" t="s">
        <v>1</v>
      </c>
      <c r="D17" s="107">
        <v>446.56</v>
      </c>
      <c r="E17" s="108">
        <v>444.55</v>
      </c>
      <c r="F17" s="108">
        <v>442.74</v>
      </c>
      <c r="G17" s="108">
        <v>440.97</v>
      </c>
      <c r="H17" s="108">
        <v>439.12</v>
      </c>
      <c r="I17" s="108">
        <v>437.2</v>
      </c>
      <c r="J17" s="108">
        <v>434.92</v>
      </c>
      <c r="K17" s="108">
        <v>433.69</v>
      </c>
      <c r="L17" s="108">
        <v>433.18</v>
      </c>
      <c r="M17" s="108">
        <v>432.11</v>
      </c>
      <c r="N17" s="108">
        <v>430.81</v>
      </c>
      <c r="O17" s="108">
        <v>429.39</v>
      </c>
      <c r="P17" s="108">
        <v>427.97</v>
      </c>
      <c r="Q17" s="108">
        <v>427.71</v>
      </c>
      <c r="R17" s="108">
        <v>426.7</v>
      </c>
      <c r="S17" s="108">
        <v>425.9</v>
      </c>
      <c r="T17" s="108">
        <v>425.34</v>
      </c>
      <c r="U17" s="108">
        <v>424.22</v>
      </c>
      <c r="V17" s="108">
        <v>422.95</v>
      </c>
      <c r="W17" s="108">
        <v>422.04</v>
      </c>
      <c r="X17" s="108">
        <v>420.99</v>
      </c>
      <c r="Y17" s="108">
        <v>420.22</v>
      </c>
      <c r="Z17" s="108">
        <v>419.63</v>
      </c>
      <c r="AA17" s="108">
        <v>418.68</v>
      </c>
      <c r="AB17" s="108">
        <v>417.88</v>
      </c>
      <c r="AC17" s="108">
        <v>417.2</v>
      </c>
      <c r="AD17" s="108">
        <v>416.9</v>
      </c>
      <c r="AE17" s="108">
        <v>416.2</v>
      </c>
      <c r="AF17" s="108">
        <v>415.86</v>
      </c>
      <c r="AG17" s="108">
        <v>415.16</v>
      </c>
      <c r="AH17" s="108">
        <v>414.54</v>
      </c>
      <c r="AI17" s="108">
        <v>414.37</v>
      </c>
      <c r="AJ17" s="108">
        <v>414.14</v>
      </c>
      <c r="AK17" s="108">
        <v>414.04</v>
      </c>
      <c r="AL17" s="108">
        <v>413.55</v>
      </c>
      <c r="AM17" s="108">
        <v>413.16</v>
      </c>
      <c r="AN17" s="108">
        <v>413.34</v>
      </c>
      <c r="AO17" s="108">
        <v>413.33</v>
      </c>
      <c r="AP17" s="108">
        <v>413.29</v>
      </c>
      <c r="AQ17" s="108">
        <v>413.13</v>
      </c>
      <c r="AR17" s="108">
        <v>413.05</v>
      </c>
      <c r="AS17" s="108">
        <v>413.02</v>
      </c>
      <c r="AT17" s="108">
        <v>413.06</v>
      </c>
      <c r="AU17" s="108">
        <v>412.73</v>
      </c>
      <c r="AV17" s="108">
        <v>413.31</v>
      </c>
      <c r="AW17" s="108">
        <v>413.5</v>
      </c>
      <c r="AX17" s="108">
        <v>413.51</v>
      </c>
      <c r="AY17" s="108">
        <v>414.02</v>
      </c>
      <c r="AZ17" s="108">
        <v>414.9</v>
      </c>
      <c r="BA17" s="108">
        <v>416.18</v>
      </c>
      <c r="BB17" s="108">
        <v>416.67</v>
      </c>
      <c r="BC17" s="108">
        <v>417.54</v>
      </c>
      <c r="BD17" s="108">
        <v>418.31</v>
      </c>
      <c r="BE17" s="108">
        <v>418.51</v>
      </c>
      <c r="BF17" s="108">
        <v>419.45</v>
      </c>
      <c r="BG17" s="108">
        <v>420.43</v>
      </c>
      <c r="BH17" s="108">
        <v>421.3</v>
      </c>
      <c r="BI17" s="108">
        <v>422.56</v>
      </c>
      <c r="BJ17" s="108">
        <v>423.51</v>
      </c>
      <c r="BK17" s="108">
        <v>424.44</v>
      </c>
      <c r="BL17" s="108">
        <v>427.21</v>
      </c>
      <c r="BM17" s="108">
        <v>428.97</v>
      </c>
      <c r="BN17" s="108">
        <v>430.17</v>
      </c>
      <c r="BO17" s="108">
        <v>431.08</v>
      </c>
      <c r="BP17" s="108">
        <v>431.76</v>
      </c>
      <c r="BQ17" s="108">
        <v>432.19</v>
      </c>
      <c r="BR17" s="108">
        <v>433.29</v>
      </c>
      <c r="BS17" s="108">
        <v>434.1</v>
      </c>
      <c r="BT17" s="108">
        <v>434.16</v>
      </c>
      <c r="BU17" s="108">
        <v>434.37</v>
      </c>
      <c r="BV17" s="108">
        <v>434.13</v>
      </c>
      <c r="BW17" s="108">
        <v>434.32</v>
      </c>
      <c r="BX17" s="108">
        <v>437.49</v>
      </c>
      <c r="BY17" s="108">
        <v>439.7</v>
      </c>
      <c r="BZ17" s="108">
        <v>440.38</v>
      </c>
      <c r="CA17" s="108">
        <v>440.55</v>
      </c>
      <c r="CB17" s="108">
        <v>440.32</v>
      </c>
      <c r="CC17" s="108">
        <v>440.02</v>
      </c>
      <c r="CD17" s="108">
        <v>440.61</v>
      </c>
      <c r="CE17" s="108">
        <v>440.52</v>
      </c>
      <c r="CF17" s="108">
        <v>440.13</v>
      </c>
      <c r="CG17" s="108">
        <v>439.48</v>
      </c>
      <c r="CH17" s="108">
        <v>438.8</v>
      </c>
      <c r="CI17" s="108">
        <v>438.58</v>
      </c>
      <c r="CJ17" s="108">
        <v>438.87</v>
      </c>
      <c r="CK17" s="108">
        <v>437.96</v>
      </c>
      <c r="CL17" s="108">
        <v>438.27</v>
      </c>
      <c r="CM17" s="108">
        <v>437.36</v>
      </c>
      <c r="CN17" s="108">
        <v>435.73</v>
      </c>
      <c r="CO17" s="108">
        <v>434.06</v>
      </c>
      <c r="CP17" s="108">
        <v>432.69</v>
      </c>
      <c r="CQ17" s="108">
        <v>431.15</v>
      </c>
      <c r="CR17" s="108">
        <v>429.59</v>
      </c>
      <c r="CS17" s="108">
        <v>427.94</v>
      </c>
      <c r="CT17" s="108">
        <v>426.02</v>
      </c>
      <c r="CU17" s="108">
        <v>425.02</v>
      </c>
      <c r="CV17" s="108">
        <v>424.94</v>
      </c>
      <c r="CW17" s="108">
        <v>425.58</v>
      </c>
      <c r="CX17" s="108">
        <v>425.61</v>
      </c>
      <c r="CY17" s="108">
        <v>423.8</v>
      </c>
      <c r="CZ17" s="108">
        <v>421.44</v>
      </c>
      <c r="DA17" s="108">
        <v>418.81</v>
      </c>
      <c r="DB17" s="108">
        <v>416.88</v>
      </c>
      <c r="DC17" s="108">
        <v>415.45</v>
      </c>
      <c r="DD17" s="108">
        <v>414.81</v>
      </c>
      <c r="DE17" s="108">
        <v>413.04</v>
      </c>
      <c r="DF17" s="108">
        <v>411.76</v>
      </c>
      <c r="DG17" s="108">
        <v>410.04</v>
      </c>
      <c r="DH17" s="108">
        <v>408.73</v>
      </c>
      <c r="DI17" s="108">
        <v>408.67</v>
      </c>
      <c r="DJ17" s="108">
        <v>408.31</v>
      </c>
      <c r="DK17" s="108">
        <v>406.53</v>
      </c>
      <c r="DL17" s="108">
        <v>405</v>
      </c>
      <c r="DM17" s="108">
        <v>403.3</v>
      </c>
      <c r="DN17" s="108">
        <v>401.4</v>
      </c>
      <c r="DO17" s="108">
        <v>400.32</v>
      </c>
      <c r="DP17" s="108">
        <v>400.2</v>
      </c>
      <c r="DQ17" s="108">
        <v>399.22</v>
      </c>
      <c r="DR17" s="108">
        <v>398.1</v>
      </c>
      <c r="DS17" s="108">
        <v>397.48</v>
      </c>
      <c r="DT17" s="108">
        <v>396.32</v>
      </c>
      <c r="DU17" s="108">
        <v>396.24</v>
      </c>
      <c r="DV17" s="108">
        <v>395.94</v>
      </c>
      <c r="DW17" s="108">
        <v>394.83</v>
      </c>
      <c r="DX17" s="108">
        <v>393.48</v>
      </c>
      <c r="DY17" s="108">
        <v>392.43</v>
      </c>
      <c r="DZ17" s="108">
        <v>393.95</v>
      </c>
      <c r="EA17" s="108">
        <v>394.95</v>
      </c>
      <c r="EB17" s="108">
        <v>394.91</v>
      </c>
      <c r="EC17" s="108">
        <v>395.87</v>
      </c>
      <c r="ED17" s="108">
        <v>395.99</v>
      </c>
      <c r="EE17" s="108">
        <v>394.76</v>
      </c>
      <c r="EF17" s="108">
        <v>394.92</v>
      </c>
      <c r="EG17" s="108">
        <v>395.26</v>
      </c>
      <c r="EH17" s="108">
        <v>394.51</v>
      </c>
      <c r="EI17" s="108">
        <v>395.31</v>
      </c>
      <c r="EJ17" s="108">
        <v>395.34</v>
      </c>
      <c r="EK17" s="108">
        <v>394.99</v>
      </c>
      <c r="EL17" s="108">
        <v>396.26</v>
      </c>
      <c r="EM17" s="108">
        <v>397.7</v>
      </c>
      <c r="EN17" s="108">
        <v>398.01</v>
      </c>
      <c r="EO17" s="108">
        <v>398.54</v>
      </c>
      <c r="EP17" s="108">
        <v>398.08</v>
      </c>
      <c r="EQ17" s="108">
        <v>397.09</v>
      </c>
      <c r="ER17" s="108">
        <v>397.77</v>
      </c>
      <c r="ES17" s="108">
        <v>399.05</v>
      </c>
      <c r="ET17" s="108">
        <v>400.23</v>
      </c>
      <c r="EU17" s="108">
        <v>400.66</v>
      </c>
      <c r="EV17" s="108">
        <v>401.21</v>
      </c>
      <c r="EW17" s="108">
        <v>401.78</v>
      </c>
      <c r="EX17" s="108">
        <v>403.16</v>
      </c>
      <c r="EY17" s="108">
        <v>403.72</v>
      </c>
      <c r="EZ17" s="108">
        <v>404.68</v>
      </c>
      <c r="FA17" s="108">
        <v>404.53</v>
      </c>
      <c r="FB17" s="108">
        <v>405.06</v>
      </c>
      <c r="FC17" s="108">
        <v>405.41</v>
      </c>
      <c r="FD17" s="108">
        <v>405.95</v>
      </c>
      <c r="FE17" s="108">
        <v>407.19</v>
      </c>
      <c r="FF17" s="108">
        <v>407.9</v>
      </c>
      <c r="FG17" s="108">
        <v>408.69</v>
      </c>
      <c r="FH17" s="108">
        <v>409.12</v>
      </c>
      <c r="FI17" s="108">
        <v>410.15</v>
      </c>
      <c r="FJ17" s="108">
        <v>411.57</v>
      </c>
      <c r="FK17" s="108">
        <v>413.16</v>
      </c>
      <c r="FL17" s="108">
        <v>415.41</v>
      </c>
      <c r="FM17" s="108">
        <v>417.35</v>
      </c>
      <c r="FN17" s="108">
        <v>419.26</v>
      </c>
      <c r="FO17" s="108">
        <v>421.34</v>
      </c>
      <c r="FP17" s="108">
        <v>423</v>
      </c>
      <c r="FQ17" s="108">
        <v>425.25</v>
      </c>
      <c r="FR17" s="108">
        <v>427.47</v>
      </c>
      <c r="FS17" s="108">
        <v>430.32</v>
      </c>
      <c r="FT17" s="108">
        <v>433.12</v>
      </c>
      <c r="FU17" s="108">
        <v>435.38</v>
      </c>
      <c r="FV17" s="108">
        <v>437.43</v>
      </c>
      <c r="FW17" s="108">
        <v>440.17</v>
      </c>
      <c r="FX17" s="108">
        <v>443.39</v>
      </c>
      <c r="FY17" s="108">
        <v>446.25</v>
      </c>
      <c r="FZ17" s="108">
        <v>449.58</v>
      </c>
      <c r="GA17" s="108">
        <v>452.58</v>
      </c>
      <c r="GB17" s="108">
        <v>453.57</v>
      </c>
      <c r="GC17" s="108">
        <v>457.41</v>
      </c>
      <c r="GD17" s="108">
        <v>461.93</v>
      </c>
      <c r="GE17" s="108">
        <v>466.19</v>
      </c>
      <c r="GF17" s="108">
        <v>470.96</v>
      </c>
      <c r="GG17" s="108">
        <v>475.43</v>
      </c>
      <c r="GH17" s="108">
        <v>478.2</v>
      </c>
      <c r="GI17" s="108">
        <v>482.75</v>
      </c>
      <c r="GJ17" s="108">
        <v>487.17</v>
      </c>
      <c r="GK17" s="108">
        <v>491.07</v>
      </c>
      <c r="GL17" s="108">
        <v>495.34</v>
      </c>
      <c r="GM17" s="108">
        <v>499.32</v>
      </c>
      <c r="GN17" s="108">
        <v>501.43</v>
      </c>
      <c r="GO17" s="108">
        <v>505.33</v>
      </c>
      <c r="GP17" s="108">
        <v>509.55</v>
      </c>
      <c r="GQ17" s="108">
        <v>513.86</v>
      </c>
      <c r="GR17" s="108">
        <v>518.53</v>
      </c>
      <c r="GS17" s="108">
        <v>522.95000000000005</v>
      </c>
      <c r="GT17" s="108">
        <v>526.05999999999995</v>
      </c>
      <c r="GU17" s="108">
        <v>530.11</v>
      </c>
      <c r="GV17" s="108">
        <v>534.65</v>
      </c>
      <c r="GW17" s="108">
        <v>539.22</v>
      </c>
      <c r="GX17" s="108">
        <v>543.04999999999995</v>
      </c>
      <c r="GY17" s="108">
        <v>546.74</v>
      </c>
      <c r="GZ17" s="108">
        <v>549.04999999999995</v>
      </c>
      <c r="HA17" s="108">
        <v>552.34</v>
      </c>
      <c r="HB17" s="108">
        <v>555.38</v>
      </c>
      <c r="HC17" s="108">
        <v>558.45000000000005</v>
      </c>
      <c r="HD17" s="108">
        <v>561.36</v>
      </c>
      <c r="HE17" s="108">
        <v>564.11</v>
      </c>
      <c r="HF17" s="108">
        <v>565.62</v>
      </c>
      <c r="HG17" s="108">
        <v>567.59</v>
      </c>
      <c r="HH17" s="108">
        <v>569.51</v>
      </c>
      <c r="HI17" s="108">
        <v>571.53</v>
      </c>
      <c r="HJ17" s="108">
        <v>573.4</v>
      </c>
      <c r="HK17" s="108">
        <v>574.54999999999995</v>
      </c>
      <c r="HL17" s="108">
        <v>574.83000000000004</v>
      </c>
      <c r="HM17" s="108">
        <v>575.95000000000005</v>
      </c>
      <c r="HN17" s="108">
        <v>577.57000000000005</v>
      </c>
      <c r="HO17" s="108">
        <v>578.53</v>
      </c>
      <c r="HP17" s="108">
        <v>579.52</v>
      </c>
      <c r="HQ17" s="108">
        <v>579.96</v>
      </c>
      <c r="HR17" s="108">
        <v>581.46</v>
      </c>
      <c r="HS17" s="108">
        <v>582.38</v>
      </c>
      <c r="HT17" s="108">
        <v>581.94000000000005</v>
      </c>
      <c r="HU17" s="108">
        <v>580.30999999999995</v>
      </c>
      <c r="HV17" s="108">
        <v>578.98</v>
      </c>
      <c r="HW17" s="108">
        <v>577.17999999999995</v>
      </c>
      <c r="HX17" s="108">
        <v>574.96</v>
      </c>
      <c r="HY17" s="108">
        <v>573.27</v>
      </c>
      <c r="HZ17" s="108">
        <v>571.35</v>
      </c>
      <c r="IA17" s="108">
        <v>569.01</v>
      </c>
      <c r="IB17" s="108">
        <v>567.39</v>
      </c>
      <c r="IC17" s="108">
        <v>565.38</v>
      </c>
      <c r="ID17" s="108">
        <v>563.17999999999995</v>
      </c>
      <c r="IE17" s="108">
        <v>562.09</v>
      </c>
      <c r="IF17" s="108">
        <v>561.54</v>
      </c>
      <c r="IG17" s="108">
        <v>561.41</v>
      </c>
      <c r="IH17" s="108">
        <v>560.77</v>
      </c>
      <c r="II17" s="108">
        <v>558.80999999999995</v>
      </c>
      <c r="IJ17" s="108">
        <v>557.99</v>
      </c>
      <c r="IK17" s="108">
        <v>556.6</v>
      </c>
      <c r="IL17" s="108">
        <v>554.11</v>
      </c>
      <c r="IM17" s="108">
        <v>551.03</v>
      </c>
      <c r="IN17" s="108">
        <v>548.29999999999995</v>
      </c>
      <c r="IO17" s="108">
        <v>545.67999999999995</v>
      </c>
      <c r="IP17" s="108">
        <v>542.77</v>
      </c>
      <c r="IQ17" s="108">
        <v>541.41999999999996</v>
      </c>
      <c r="IR17" s="108">
        <v>539.91999999999996</v>
      </c>
      <c r="IS17" s="108">
        <v>537.57000000000005</v>
      </c>
      <c r="IT17" s="108">
        <v>534.37</v>
      </c>
      <c r="IU17" s="108">
        <v>531.14</v>
      </c>
      <c r="IV17" s="108">
        <v>529.41</v>
      </c>
      <c r="IW17" s="108">
        <v>527.45000000000005</v>
      </c>
      <c r="IX17" s="108">
        <v>524.89</v>
      </c>
      <c r="IY17" s="108">
        <v>521.79999999999995</v>
      </c>
      <c r="IZ17" s="108">
        <v>518.52</v>
      </c>
      <c r="JA17" s="108">
        <v>515.16999999999996</v>
      </c>
      <c r="JB17" s="108">
        <v>512.85</v>
      </c>
      <c r="JC17" s="108">
        <v>511.17</v>
      </c>
      <c r="JD17" s="108">
        <v>508.1</v>
      </c>
      <c r="JE17" s="108">
        <v>504.7</v>
      </c>
      <c r="JF17" s="108">
        <v>501.52</v>
      </c>
      <c r="JG17" s="108">
        <v>498.26</v>
      </c>
      <c r="JH17" s="108">
        <v>496.47</v>
      </c>
      <c r="JI17" s="108">
        <v>496.08</v>
      </c>
      <c r="JJ17" s="108">
        <v>495.08</v>
      </c>
      <c r="JK17" s="108">
        <v>492.62</v>
      </c>
      <c r="JL17" s="108">
        <v>489.71</v>
      </c>
      <c r="JM17" s="108">
        <v>486.92</v>
      </c>
      <c r="JN17" s="108">
        <v>483.43</v>
      </c>
      <c r="JO17" s="108">
        <v>482.26</v>
      </c>
      <c r="JP17" s="108">
        <v>481.68</v>
      </c>
      <c r="JQ17" s="108">
        <v>479.88</v>
      </c>
      <c r="JR17" s="108">
        <v>477.33</v>
      </c>
      <c r="JS17" s="108">
        <v>473.69</v>
      </c>
      <c r="JT17" s="108">
        <v>470.57</v>
      </c>
      <c r="JU17" s="108">
        <v>470.13</v>
      </c>
      <c r="JV17" s="108">
        <v>470.1</v>
      </c>
      <c r="JW17" s="108">
        <v>468.49</v>
      </c>
      <c r="JX17" s="108">
        <v>466.15</v>
      </c>
      <c r="JY17" s="108">
        <v>463.43</v>
      </c>
      <c r="JZ17" s="108">
        <v>459.87</v>
      </c>
      <c r="KA17" s="108">
        <v>457.94</v>
      </c>
      <c r="KB17" s="108">
        <v>456.38</v>
      </c>
      <c r="KC17" s="108">
        <v>454.25</v>
      </c>
      <c r="KD17" s="108">
        <v>452.24</v>
      </c>
      <c r="KE17" s="108">
        <v>449.64</v>
      </c>
    </row>
    <row r="18" spans="2:291" ht="15" customHeight="1">
      <c r="B18" s="165"/>
      <c r="C18" s="34" t="s">
        <v>2</v>
      </c>
      <c r="D18" s="107">
        <v>113.05</v>
      </c>
      <c r="E18" s="108">
        <v>113.74</v>
      </c>
      <c r="F18" s="108">
        <v>114.08</v>
      </c>
      <c r="G18" s="108">
        <v>114.33</v>
      </c>
      <c r="H18" s="108">
        <v>114.38</v>
      </c>
      <c r="I18" s="108">
        <v>114.59</v>
      </c>
      <c r="J18" s="108">
        <v>115.14</v>
      </c>
      <c r="K18" s="108">
        <v>115.3</v>
      </c>
      <c r="L18" s="108">
        <v>115.12</v>
      </c>
      <c r="M18" s="108">
        <v>114.98</v>
      </c>
      <c r="N18" s="108">
        <v>114.42</v>
      </c>
      <c r="O18" s="108">
        <v>114.13</v>
      </c>
      <c r="P18" s="108">
        <v>113.51</v>
      </c>
      <c r="Q18" s="108">
        <v>112.55</v>
      </c>
      <c r="R18" s="108">
        <v>111.71</v>
      </c>
      <c r="S18" s="108">
        <v>111.2</v>
      </c>
      <c r="T18" s="108">
        <v>110.4</v>
      </c>
      <c r="U18" s="108">
        <v>109.71</v>
      </c>
      <c r="V18" s="108">
        <v>109.62</v>
      </c>
      <c r="W18" s="108">
        <v>108.99</v>
      </c>
      <c r="X18" s="108">
        <v>108.25</v>
      </c>
      <c r="Y18" s="108">
        <v>107.85</v>
      </c>
      <c r="Z18" s="108">
        <v>107.43</v>
      </c>
      <c r="AA18" s="108">
        <v>106.9</v>
      </c>
      <c r="AB18" s="108">
        <v>106.42</v>
      </c>
      <c r="AC18" s="108">
        <v>105.47</v>
      </c>
      <c r="AD18" s="108">
        <v>105.04</v>
      </c>
      <c r="AE18" s="108">
        <v>104.55</v>
      </c>
      <c r="AF18" s="108">
        <v>103.77</v>
      </c>
      <c r="AG18" s="108">
        <v>103.57</v>
      </c>
      <c r="AH18" s="108">
        <v>103.3</v>
      </c>
      <c r="AI18" s="108">
        <v>102.63</v>
      </c>
      <c r="AJ18" s="108">
        <v>102.37</v>
      </c>
      <c r="AK18" s="108">
        <v>102.02</v>
      </c>
      <c r="AL18" s="108">
        <v>101.44</v>
      </c>
      <c r="AM18" s="108">
        <v>101.02</v>
      </c>
      <c r="AN18" s="108">
        <v>100.56</v>
      </c>
      <c r="AO18" s="108">
        <v>100.33</v>
      </c>
      <c r="AP18" s="108">
        <v>100.04</v>
      </c>
      <c r="AQ18" s="108">
        <v>99.48</v>
      </c>
      <c r="AR18" s="108">
        <v>99.19</v>
      </c>
      <c r="AS18" s="108">
        <v>98.85</v>
      </c>
      <c r="AT18" s="108">
        <v>98.65</v>
      </c>
      <c r="AU18" s="108">
        <v>98.62</v>
      </c>
      <c r="AV18" s="108">
        <v>98.46</v>
      </c>
      <c r="AW18" s="108">
        <v>98.33</v>
      </c>
      <c r="AX18" s="108">
        <v>97.97</v>
      </c>
      <c r="AY18" s="108">
        <v>97.88</v>
      </c>
      <c r="AZ18" s="108">
        <v>97.6</v>
      </c>
      <c r="BA18" s="108">
        <v>97.41</v>
      </c>
      <c r="BB18" s="108">
        <v>97.25</v>
      </c>
      <c r="BC18" s="108">
        <v>97.26</v>
      </c>
      <c r="BD18" s="108">
        <v>97.29</v>
      </c>
      <c r="BE18" s="108">
        <v>97.32</v>
      </c>
      <c r="BF18" s="108">
        <v>97.96</v>
      </c>
      <c r="BG18" s="108">
        <v>98.28</v>
      </c>
      <c r="BH18" s="108">
        <v>98.39</v>
      </c>
      <c r="BI18" s="108">
        <v>98.3</v>
      </c>
      <c r="BJ18" s="108">
        <v>98.37</v>
      </c>
      <c r="BK18" s="108">
        <v>98.83</v>
      </c>
      <c r="BL18" s="108">
        <v>99.19</v>
      </c>
      <c r="BM18" s="108">
        <v>99.39</v>
      </c>
      <c r="BN18" s="108">
        <v>99.85</v>
      </c>
      <c r="BO18" s="108">
        <v>100.03</v>
      </c>
      <c r="BP18" s="108">
        <v>100.27</v>
      </c>
      <c r="BQ18" s="108">
        <v>100.8</v>
      </c>
      <c r="BR18" s="108">
        <v>101.94</v>
      </c>
      <c r="BS18" s="108">
        <v>102.95</v>
      </c>
      <c r="BT18" s="108">
        <v>103.61</v>
      </c>
      <c r="BU18" s="108">
        <v>103.97</v>
      </c>
      <c r="BV18" s="108">
        <v>104.56</v>
      </c>
      <c r="BW18" s="108">
        <v>104.88</v>
      </c>
      <c r="BX18" s="108">
        <v>105.54</v>
      </c>
      <c r="BY18" s="108">
        <v>106.09</v>
      </c>
      <c r="BZ18" s="108">
        <v>106.34</v>
      </c>
      <c r="CA18" s="108">
        <v>106.55</v>
      </c>
      <c r="CB18" s="108">
        <v>107.12</v>
      </c>
      <c r="CC18" s="108">
        <v>107.34</v>
      </c>
      <c r="CD18" s="108">
        <v>108.7</v>
      </c>
      <c r="CE18" s="108">
        <v>109.47</v>
      </c>
      <c r="CF18" s="108">
        <v>110.03</v>
      </c>
      <c r="CG18" s="108">
        <v>110.01</v>
      </c>
      <c r="CH18" s="108">
        <v>109.92</v>
      </c>
      <c r="CI18" s="108">
        <v>109.6</v>
      </c>
      <c r="CJ18" s="108">
        <v>107.9</v>
      </c>
      <c r="CK18" s="108">
        <v>107.61</v>
      </c>
      <c r="CL18" s="108">
        <v>107.14</v>
      </c>
      <c r="CM18" s="108">
        <v>106.77</v>
      </c>
      <c r="CN18" s="108">
        <v>106</v>
      </c>
      <c r="CO18" s="108">
        <v>105.35</v>
      </c>
      <c r="CP18" s="108">
        <v>103.7</v>
      </c>
      <c r="CQ18" s="108">
        <v>102.96</v>
      </c>
      <c r="CR18" s="108">
        <v>101.88</v>
      </c>
      <c r="CS18" s="108">
        <v>100.95</v>
      </c>
      <c r="CT18" s="108">
        <v>99.69</v>
      </c>
      <c r="CU18" s="108">
        <v>98.39</v>
      </c>
      <c r="CV18" s="108">
        <v>97.09</v>
      </c>
      <c r="CW18" s="108">
        <v>95.73</v>
      </c>
      <c r="CX18" s="108">
        <v>94.39</v>
      </c>
      <c r="CY18" s="108">
        <v>93.25</v>
      </c>
      <c r="CZ18" s="108">
        <v>91.85</v>
      </c>
      <c r="DA18" s="108">
        <v>90.13</v>
      </c>
      <c r="DB18" s="108">
        <v>88.57</v>
      </c>
      <c r="DC18" s="108">
        <v>86.94</v>
      </c>
      <c r="DD18" s="108">
        <v>85</v>
      </c>
      <c r="DE18" s="108">
        <v>83.56</v>
      </c>
      <c r="DF18" s="108">
        <v>82.12</v>
      </c>
      <c r="DG18" s="108">
        <v>80.599999999999994</v>
      </c>
      <c r="DH18" s="108">
        <v>78.819999999999993</v>
      </c>
      <c r="DI18" s="108">
        <v>77.489999999999995</v>
      </c>
      <c r="DJ18" s="108">
        <v>76.23</v>
      </c>
      <c r="DK18" s="108">
        <v>74.67</v>
      </c>
      <c r="DL18" s="108">
        <v>73.069999999999993</v>
      </c>
      <c r="DM18" s="108">
        <v>71.67</v>
      </c>
      <c r="DN18" s="108">
        <v>70.25</v>
      </c>
      <c r="DO18" s="108">
        <v>68.86</v>
      </c>
      <c r="DP18" s="108">
        <v>67.23</v>
      </c>
      <c r="DQ18" s="108">
        <v>66.150000000000006</v>
      </c>
      <c r="DR18" s="108">
        <v>64.84</v>
      </c>
      <c r="DS18" s="108">
        <v>63.9</v>
      </c>
      <c r="DT18" s="108">
        <v>63.36</v>
      </c>
      <c r="DU18" s="108">
        <v>63.23</v>
      </c>
      <c r="DV18" s="108">
        <v>62.71</v>
      </c>
      <c r="DW18" s="108">
        <v>61.8</v>
      </c>
      <c r="DX18" s="108">
        <v>61.1</v>
      </c>
      <c r="DY18" s="108">
        <v>59.87</v>
      </c>
      <c r="DZ18" s="108">
        <v>58.97</v>
      </c>
      <c r="EA18" s="108">
        <v>58.32</v>
      </c>
      <c r="EB18" s="108">
        <v>57.71</v>
      </c>
      <c r="EC18" s="108">
        <v>56.5</v>
      </c>
      <c r="ED18" s="108">
        <v>55.68</v>
      </c>
      <c r="EE18" s="108">
        <v>55.03</v>
      </c>
      <c r="EF18" s="108">
        <v>54.17</v>
      </c>
      <c r="EG18" s="108">
        <v>53.61</v>
      </c>
      <c r="EH18" s="108">
        <v>52.63</v>
      </c>
      <c r="EI18" s="108">
        <v>51.82</v>
      </c>
      <c r="EJ18" s="108">
        <v>51.01</v>
      </c>
      <c r="EK18" s="108">
        <v>50.52</v>
      </c>
      <c r="EL18" s="108">
        <v>50.01</v>
      </c>
      <c r="EM18" s="108">
        <v>49.22</v>
      </c>
      <c r="EN18" s="108">
        <v>48.96</v>
      </c>
      <c r="EO18" s="108">
        <v>48.24</v>
      </c>
      <c r="EP18" s="108">
        <v>47.69</v>
      </c>
      <c r="EQ18" s="108">
        <v>47.12</v>
      </c>
      <c r="ER18" s="108">
        <v>46.24</v>
      </c>
      <c r="ES18" s="108">
        <v>45.55</v>
      </c>
      <c r="ET18" s="108">
        <v>45.2</v>
      </c>
      <c r="EU18" s="108">
        <v>44.51</v>
      </c>
      <c r="EV18" s="108">
        <v>44.09</v>
      </c>
      <c r="EW18" s="108">
        <v>43.95</v>
      </c>
      <c r="EX18" s="108">
        <v>44.17</v>
      </c>
      <c r="EY18" s="108">
        <v>44.14</v>
      </c>
      <c r="EZ18" s="108">
        <v>43.45</v>
      </c>
      <c r="FA18" s="108">
        <v>43.07</v>
      </c>
      <c r="FB18" s="108">
        <v>42.79</v>
      </c>
      <c r="FC18" s="108">
        <v>42.35</v>
      </c>
      <c r="FD18" s="108">
        <v>42.17</v>
      </c>
      <c r="FE18" s="108">
        <v>42.08</v>
      </c>
      <c r="FF18" s="108">
        <v>42.08</v>
      </c>
      <c r="FG18" s="108">
        <v>42.14</v>
      </c>
      <c r="FH18" s="108">
        <v>41.93</v>
      </c>
      <c r="FI18" s="108">
        <v>41.91</v>
      </c>
      <c r="FJ18" s="108">
        <v>42.11</v>
      </c>
      <c r="FK18" s="108">
        <v>42.37</v>
      </c>
      <c r="FL18" s="108">
        <v>42.12</v>
      </c>
      <c r="FM18" s="108">
        <v>42</v>
      </c>
      <c r="FN18" s="108">
        <v>42.23</v>
      </c>
      <c r="FO18" s="108">
        <v>42.37</v>
      </c>
      <c r="FP18" s="108">
        <v>42.91</v>
      </c>
      <c r="FQ18" s="108">
        <v>43.13</v>
      </c>
      <c r="FR18" s="108">
        <v>43.67</v>
      </c>
      <c r="FS18" s="108">
        <v>44.11</v>
      </c>
      <c r="FT18" s="108">
        <v>45.05</v>
      </c>
      <c r="FU18" s="108">
        <v>45.49</v>
      </c>
      <c r="FV18" s="108">
        <v>46.88</v>
      </c>
      <c r="FW18" s="108">
        <v>47.5</v>
      </c>
      <c r="FX18" s="108">
        <v>48.15</v>
      </c>
      <c r="FY18" s="108">
        <v>48.9</v>
      </c>
      <c r="FZ18" s="108">
        <v>49.21</v>
      </c>
      <c r="GA18" s="108">
        <v>50.07</v>
      </c>
      <c r="GB18" s="108">
        <v>51.46</v>
      </c>
      <c r="GC18" s="108">
        <v>52.84</v>
      </c>
      <c r="GD18" s="108">
        <v>53.85</v>
      </c>
      <c r="GE18" s="108">
        <v>54.29</v>
      </c>
      <c r="GF18" s="108">
        <v>55.03</v>
      </c>
      <c r="GG18" s="108">
        <v>56</v>
      </c>
      <c r="GH18" s="108">
        <v>57.36</v>
      </c>
      <c r="GI18" s="108">
        <v>59.31</v>
      </c>
      <c r="GJ18" s="108">
        <v>60.82</v>
      </c>
      <c r="GK18" s="108">
        <v>62.26</v>
      </c>
      <c r="GL18" s="108">
        <v>63.87</v>
      </c>
      <c r="GM18" s="108">
        <v>65.459999999999994</v>
      </c>
      <c r="GN18" s="108">
        <v>67.2</v>
      </c>
      <c r="GO18" s="108">
        <v>69.13</v>
      </c>
      <c r="GP18" s="108">
        <v>70.8</v>
      </c>
      <c r="GQ18" s="108">
        <v>72.599999999999994</v>
      </c>
      <c r="GR18" s="108">
        <v>74.36</v>
      </c>
      <c r="GS18" s="108">
        <v>76.2</v>
      </c>
      <c r="GT18" s="108">
        <v>78.72</v>
      </c>
      <c r="GU18" s="108">
        <v>80.86</v>
      </c>
      <c r="GV18" s="108">
        <v>83.03</v>
      </c>
      <c r="GW18" s="108">
        <v>84.94</v>
      </c>
      <c r="GX18" s="108">
        <v>86.94</v>
      </c>
      <c r="GY18" s="108">
        <v>89.14</v>
      </c>
      <c r="GZ18" s="108">
        <v>92.12</v>
      </c>
      <c r="HA18" s="108">
        <v>94.4</v>
      </c>
      <c r="HB18" s="108">
        <v>96.28</v>
      </c>
      <c r="HC18" s="108">
        <v>98.48</v>
      </c>
      <c r="HD18" s="108">
        <v>100.45</v>
      </c>
      <c r="HE18" s="108">
        <v>102.67</v>
      </c>
      <c r="HF18" s="108">
        <v>104.8</v>
      </c>
      <c r="HG18" s="108">
        <v>107.08</v>
      </c>
      <c r="HH18" s="108">
        <v>108.88</v>
      </c>
      <c r="HI18" s="108">
        <v>110.61</v>
      </c>
      <c r="HJ18" s="108">
        <v>112.58</v>
      </c>
      <c r="HK18" s="108">
        <v>114.29</v>
      </c>
      <c r="HL18" s="108">
        <v>116.37</v>
      </c>
      <c r="HM18" s="108">
        <v>117.79</v>
      </c>
      <c r="HN18" s="108">
        <v>119.22</v>
      </c>
      <c r="HO18" s="108">
        <v>120.56</v>
      </c>
      <c r="HP18" s="108">
        <v>121.73</v>
      </c>
      <c r="HQ18" s="108">
        <v>122.82</v>
      </c>
      <c r="HR18" s="108">
        <v>123.95</v>
      </c>
      <c r="HS18" s="108">
        <v>124.91</v>
      </c>
      <c r="HT18" s="108">
        <v>125.34</v>
      </c>
      <c r="HU18" s="108">
        <v>126.15</v>
      </c>
      <c r="HV18" s="108">
        <v>126.91</v>
      </c>
      <c r="HW18" s="108">
        <v>127.35</v>
      </c>
      <c r="HX18" s="108">
        <v>128</v>
      </c>
      <c r="HY18" s="108">
        <v>128.58000000000001</v>
      </c>
      <c r="HZ18" s="108">
        <v>128.72</v>
      </c>
      <c r="IA18" s="108">
        <v>128.84</v>
      </c>
      <c r="IB18" s="108">
        <v>128.77000000000001</v>
      </c>
      <c r="IC18" s="108">
        <v>128.79</v>
      </c>
      <c r="ID18" s="108">
        <v>128.68</v>
      </c>
      <c r="IE18" s="108">
        <v>128.57</v>
      </c>
      <c r="IF18" s="108">
        <v>128.43</v>
      </c>
      <c r="IG18" s="108">
        <v>128.26</v>
      </c>
      <c r="IH18" s="108">
        <v>127.98</v>
      </c>
      <c r="II18" s="108">
        <v>127.49</v>
      </c>
      <c r="IJ18" s="108">
        <v>127.25</v>
      </c>
      <c r="IK18" s="108">
        <v>126.7</v>
      </c>
      <c r="IL18" s="108">
        <v>126.42</v>
      </c>
      <c r="IM18" s="108">
        <v>126.19</v>
      </c>
      <c r="IN18" s="108">
        <v>125.88</v>
      </c>
      <c r="IO18" s="108">
        <v>125.3</v>
      </c>
      <c r="IP18" s="108">
        <v>124.75</v>
      </c>
      <c r="IQ18" s="108">
        <v>124.4</v>
      </c>
      <c r="IR18" s="108">
        <v>123.75</v>
      </c>
      <c r="IS18" s="108">
        <v>123.44</v>
      </c>
      <c r="IT18" s="108">
        <v>122.79</v>
      </c>
      <c r="IU18" s="108">
        <v>122.49</v>
      </c>
      <c r="IV18" s="108">
        <v>121.31</v>
      </c>
      <c r="IW18" s="108">
        <v>120.84</v>
      </c>
      <c r="IX18" s="108">
        <v>120.46</v>
      </c>
      <c r="IY18" s="108">
        <v>119.93</v>
      </c>
      <c r="IZ18" s="108">
        <v>119.45</v>
      </c>
      <c r="JA18" s="108">
        <v>118.7</v>
      </c>
      <c r="JB18" s="108">
        <v>117.76</v>
      </c>
      <c r="JC18" s="108">
        <v>117.44</v>
      </c>
      <c r="JD18" s="108">
        <v>116.7</v>
      </c>
      <c r="JE18" s="108">
        <v>116.32</v>
      </c>
      <c r="JF18" s="108">
        <v>115.58</v>
      </c>
      <c r="JG18" s="108">
        <v>115.21</v>
      </c>
      <c r="JH18" s="108">
        <v>114.12</v>
      </c>
      <c r="JI18" s="108">
        <v>113.39</v>
      </c>
      <c r="JJ18" s="108">
        <v>113.05</v>
      </c>
      <c r="JK18" s="108">
        <v>112.5</v>
      </c>
      <c r="JL18" s="108">
        <v>112.03</v>
      </c>
      <c r="JM18" s="108">
        <v>111.32</v>
      </c>
      <c r="JN18" s="108">
        <v>110.78</v>
      </c>
      <c r="JO18" s="108">
        <v>110.4</v>
      </c>
      <c r="JP18" s="108">
        <v>109.63</v>
      </c>
      <c r="JQ18" s="108">
        <v>109.33</v>
      </c>
      <c r="JR18" s="108">
        <v>108.64</v>
      </c>
      <c r="JS18" s="108">
        <v>108.53</v>
      </c>
      <c r="JT18" s="108">
        <v>107.88</v>
      </c>
      <c r="JU18" s="108">
        <v>107.22</v>
      </c>
      <c r="JV18" s="108">
        <v>107.05</v>
      </c>
      <c r="JW18" s="108">
        <v>106.62</v>
      </c>
      <c r="JX18" s="108">
        <v>106.41</v>
      </c>
      <c r="JY18" s="108">
        <v>107.2</v>
      </c>
      <c r="JZ18" s="108">
        <v>112.33</v>
      </c>
      <c r="KA18" s="108">
        <v>113.12</v>
      </c>
      <c r="KB18" s="108">
        <v>113.53</v>
      </c>
      <c r="KC18" s="108">
        <v>113.6</v>
      </c>
      <c r="KD18" s="108">
        <v>113.09</v>
      </c>
      <c r="KE18" s="108">
        <v>112.74</v>
      </c>
    </row>
    <row r="19" spans="2:291" ht="15" customHeight="1">
      <c r="B19" s="165"/>
      <c r="C19" s="34" t="s">
        <v>3</v>
      </c>
      <c r="D19" s="107">
        <v>89.9</v>
      </c>
      <c r="E19" s="108">
        <v>89.81</v>
      </c>
      <c r="F19" s="108">
        <v>89.71</v>
      </c>
      <c r="G19" s="108">
        <v>89.61</v>
      </c>
      <c r="H19" s="108">
        <v>89.52</v>
      </c>
      <c r="I19" s="108">
        <v>89.48</v>
      </c>
      <c r="J19" s="108">
        <v>89.43</v>
      </c>
      <c r="K19" s="108">
        <v>89.4</v>
      </c>
      <c r="L19" s="108">
        <v>89.01</v>
      </c>
      <c r="M19" s="108">
        <v>88.96</v>
      </c>
      <c r="N19" s="108">
        <v>88.88</v>
      </c>
      <c r="O19" s="108">
        <v>88.81</v>
      </c>
      <c r="P19" s="108">
        <v>88.79</v>
      </c>
      <c r="Q19" s="108">
        <v>88.72</v>
      </c>
      <c r="R19" s="108">
        <v>88.68</v>
      </c>
      <c r="S19" s="108">
        <v>88.62</v>
      </c>
      <c r="T19" s="108">
        <v>88.56</v>
      </c>
      <c r="U19" s="108">
        <v>88.5</v>
      </c>
      <c r="V19" s="108">
        <v>88.52</v>
      </c>
      <c r="W19" s="108">
        <v>88.52</v>
      </c>
      <c r="X19" s="108">
        <v>88.57</v>
      </c>
      <c r="Y19" s="108">
        <v>88.54</v>
      </c>
      <c r="Z19" s="108">
        <v>88.57</v>
      </c>
      <c r="AA19" s="108">
        <v>88.64</v>
      </c>
      <c r="AB19" s="108">
        <v>88.71</v>
      </c>
      <c r="AC19" s="108">
        <v>88.7</v>
      </c>
      <c r="AD19" s="108">
        <v>88.66</v>
      </c>
      <c r="AE19" s="108">
        <v>88.66</v>
      </c>
      <c r="AF19" s="108">
        <v>88.66</v>
      </c>
      <c r="AG19" s="108">
        <v>88.64</v>
      </c>
      <c r="AH19" s="108">
        <v>88.62</v>
      </c>
      <c r="AI19" s="108">
        <v>88.65</v>
      </c>
      <c r="AJ19" s="108">
        <v>88.62</v>
      </c>
      <c r="AK19" s="108">
        <v>88.66</v>
      </c>
      <c r="AL19" s="108">
        <v>88.68</v>
      </c>
      <c r="AM19" s="108">
        <v>88.78</v>
      </c>
      <c r="AN19" s="108">
        <v>88.89</v>
      </c>
      <c r="AO19" s="108">
        <v>88.92</v>
      </c>
      <c r="AP19" s="108">
        <v>88.94</v>
      </c>
      <c r="AQ19" s="108">
        <v>88.98</v>
      </c>
      <c r="AR19" s="108">
        <v>89.02</v>
      </c>
      <c r="AS19" s="108">
        <v>89.29</v>
      </c>
      <c r="AT19" s="108">
        <v>89.29</v>
      </c>
      <c r="AU19" s="108">
        <v>89.39</v>
      </c>
      <c r="AV19" s="108">
        <v>89.49</v>
      </c>
      <c r="AW19" s="108">
        <v>89.52</v>
      </c>
      <c r="AX19" s="108">
        <v>89.59</v>
      </c>
      <c r="AY19" s="108">
        <v>89.64</v>
      </c>
      <c r="AZ19" s="108">
        <v>90.22</v>
      </c>
      <c r="BA19" s="108">
        <v>90.5</v>
      </c>
      <c r="BB19" s="108">
        <v>90.64</v>
      </c>
      <c r="BC19" s="108">
        <v>91.06</v>
      </c>
      <c r="BD19" s="108">
        <v>91.23</v>
      </c>
      <c r="BE19" s="108">
        <v>91.36</v>
      </c>
      <c r="BF19" s="108">
        <v>91.87</v>
      </c>
      <c r="BG19" s="108">
        <v>92.1</v>
      </c>
      <c r="BH19" s="108">
        <v>92.32</v>
      </c>
      <c r="BI19" s="108">
        <v>92.57</v>
      </c>
      <c r="BJ19" s="108">
        <v>93.15</v>
      </c>
      <c r="BK19" s="108">
        <v>93.45</v>
      </c>
      <c r="BL19" s="108">
        <v>94.21</v>
      </c>
      <c r="BM19" s="108">
        <v>94.98</v>
      </c>
      <c r="BN19" s="108">
        <v>95.33</v>
      </c>
      <c r="BO19" s="108">
        <v>95.91</v>
      </c>
      <c r="BP19" s="108">
        <v>96.23</v>
      </c>
      <c r="BQ19" s="108">
        <v>96.55</v>
      </c>
      <c r="BR19" s="108">
        <v>97.27</v>
      </c>
      <c r="BS19" s="108">
        <v>97.96</v>
      </c>
      <c r="BT19" s="108">
        <v>98.31</v>
      </c>
      <c r="BU19" s="108">
        <v>99</v>
      </c>
      <c r="BV19" s="108">
        <v>99.33</v>
      </c>
      <c r="BW19" s="108">
        <v>99.88</v>
      </c>
      <c r="BX19" s="108">
        <v>100.57</v>
      </c>
      <c r="BY19" s="108">
        <v>101.09</v>
      </c>
      <c r="BZ19" s="108">
        <v>101.8</v>
      </c>
      <c r="CA19" s="108">
        <v>102.07</v>
      </c>
      <c r="CB19" s="108">
        <v>102.34</v>
      </c>
      <c r="CC19" s="108">
        <v>102.87</v>
      </c>
      <c r="CD19" s="108">
        <v>103.38</v>
      </c>
      <c r="CE19" s="108">
        <v>103.65</v>
      </c>
      <c r="CF19" s="108">
        <v>104.12</v>
      </c>
      <c r="CG19" s="108">
        <v>104.26</v>
      </c>
      <c r="CH19" s="108">
        <v>104.38</v>
      </c>
      <c r="CI19" s="108">
        <v>104.38</v>
      </c>
      <c r="CJ19" s="108">
        <v>104.59</v>
      </c>
      <c r="CK19" s="108">
        <v>104.58</v>
      </c>
      <c r="CL19" s="108">
        <v>104.56</v>
      </c>
      <c r="CM19" s="108">
        <v>104.58</v>
      </c>
      <c r="CN19" s="108">
        <v>104.23</v>
      </c>
      <c r="CO19" s="108">
        <v>104.11</v>
      </c>
      <c r="CP19" s="108">
        <v>104.35</v>
      </c>
      <c r="CQ19" s="108">
        <v>103.98</v>
      </c>
      <c r="CR19" s="108">
        <v>103.84</v>
      </c>
      <c r="CS19" s="108">
        <v>103.65</v>
      </c>
      <c r="CT19" s="108">
        <v>103.45</v>
      </c>
      <c r="CU19" s="108">
        <v>103.2</v>
      </c>
      <c r="CV19" s="108">
        <v>102.75</v>
      </c>
      <c r="CW19" s="108">
        <v>102.53</v>
      </c>
      <c r="CX19" s="108">
        <v>102.21</v>
      </c>
      <c r="CY19" s="108">
        <v>101.62</v>
      </c>
      <c r="CZ19" s="108">
        <v>101.35</v>
      </c>
      <c r="DA19" s="108">
        <v>101.1</v>
      </c>
      <c r="DB19" s="108">
        <v>100.53</v>
      </c>
      <c r="DC19" s="108">
        <v>100.3</v>
      </c>
      <c r="DD19" s="108">
        <v>100.02</v>
      </c>
      <c r="DE19" s="108">
        <v>99.77</v>
      </c>
      <c r="DF19" s="108">
        <v>99.17</v>
      </c>
      <c r="DG19" s="108">
        <v>98.91</v>
      </c>
      <c r="DH19" s="108">
        <v>98.38</v>
      </c>
      <c r="DI19" s="108">
        <v>97.82</v>
      </c>
      <c r="DJ19" s="108">
        <v>97.43</v>
      </c>
      <c r="DK19" s="108">
        <v>97.11</v>
      </c>
      <c r="DL19" s="108">
        <v>96.54</v>
      </c>
      <c r="DM19" s="108">
        <v>96.28</v>
      </c>
      <c r="DN19" s="108">
        <v>96.02</v>
      </c>
      <c r="DO19" s="108">
        <v>95.48</v>
      </c>
      <c r="DP19" s="108">
        <v>95.23</v>
      </c>
      <c r="DQ19" s="108">
        <v>95.02</v>
      </c>
      <c r="DR19" s="108">
        <v>94.81</v>
      </c>
      <c r="DS19" s="108">
        <v>94.26</v>
      </c>
      <c r="DT19" s="108">
        <v>94.1</v>
      </c>
      <c r="DU19" s="108">
        <v>93.95</v>
      </c>
      <c r="DV19" s="108">
        <v>93.74</v>
      </c>
      <c r="DW19" s="108">
        <v>93.14</v>
      </c>
      <c r="DX19" s="108">
        <v>92.88</v>
      </c>
      <c r="DY19" s="108">
        <v>92.71</v>
      </c>
      <c r="DZ19" s="108">
        <v>92.58</v>
      </c>
      <c r="EA19" s="108">
        <v>92.11</v>
      </c>
      <c r="EB19" s="108">
        <v>91.98</v>
      </c>
      <c r="EC19" s="108">
        <v>91.83</v>
      </c>
      <c r="ED19" s="108">
        <v>91.64</v>
      </c>
      <c r="EE19" s="108">
        <v>91.46</v>
      </c>
      <c r="EF19" s="108">
        <v>90.98</v>
      </c>
      <c r="EG19" s="108">
        <v>90.74</v>
      </c>
      <c r="EH19" s="108">
        <v>90.6</v>
      </c>
      <c r="EI19" s="108">
        <v>90.45</v>
      </c>
      <c r="EJ19" s="108">
        <v>90.3</v>
      </c>
      <c r="EK19" s="108">
        <v>90.13</v>
      </c>
      <c r="EL19" s="108">
        <v>89.61</v>
      </c>
      <c r="EM19" s="108">
        <v>89.48</v>
      </c>
      <c r="EN19" s="108">
        <v>89.37</v>
      </c>
      <c r="EO19" s="108">
        <v>89.3</v>
      </c>
      <c r="EP19" s="108">
        <v>89.18</v>
      </c>
      <c r="EQ19" s="108">
        <v>88.79</v>
      </c>
      <c r="ER19" s="108">
        <v>88.7</v>
      </c>
      <c r="ES19" s="108">
        <v>88.58</v>
      </c>
      <c r="ET19" s="108">
        <v>88.48</v>
      </c>
      <c r="EU19" s="108">
        <v>88.33</v>
      </c>
      <c r="EV19" s="108">
        <v>88.22</v>
      </c>
      <c r="EW19" s="108">
        <v>87.82</v>
      </c>
      <c r="EX19" s="108">
        <v>87.8</v>
      </c>
      <c r="EY19" s="108">
        <v>87.77</v>
      </c>
      <c r="EZ19" s="108">
        <v>87.81</v>
      </c>
      <c r="FA19" s="108">
        <v>87.79</v>
      </c>
      <c r="FB19" s="108">
        <v>87.81</v>
      </c>
      <c r="FC19" s="108">
        <v>87.82</v>
      </c>
      <c r="FD19" s="108">
        <v>87.76</v>
      </c>
      <c r="FE19" s="108">
        <v>87.7</v>
      </c>
      <c r="FF19" s="108">
        <v>87.7</v>
      </c>
      <c r="FG19" s="108">
        <v>87.75</v>
      </c>
      <c r="FH19" s="108">
        <v>87.76</v>
      </c>
      <c r="FI19" s="108">
        <v>87.77</v>
      </c>
      <c r="FJ19" s="108">
        <v>87.85</v>
      </c>
      <c r="FK19" s="108">
        <v>87.79</v>
      </c>
      <c r="FL19" s="108">
        <v>87.81</v>
      </c>
      <c r="FM19" s="108">
        <v>87.94</v>
      </c>
      <c r="FN19" s="108">
        <v>88.05</v>
      </c>
      <c r="FO19" s="108">
        <v>88.5</v>
      </c>
      <c r="FP19" s="108">
        <v>88.6</v>
      </c>
      <c r="FQ19" s="108">
        <v>88.72</v>
      </c>
      <c r="FR19" s="108">
        <v>88.85</v>
      </c>
      <c r="FS19" s="108">
        <v>88.88</v>
      </c>
      <c r="FT19" s="108">
        <v>88.97</v>
      </c>
      <c r="FU19" s="108">
        <v>89.09</v>
      </c>
      <c r="FV19" s="108">
        <v>89.18</v>
      </c>
      <c r="FW19" s="108">
        <v>89.24</v>
      </c>
      <c r="FX19" s="108">
        <v>89.72</v>
      </c>
      <c r="FY19" s="108">
        <v>89.94</v>
      </c>
      <c r="FZ19" s="108">
        <v>90.14</v>
      </c>
      <c r="GA19" s="108">
        <v>90.2</v>
      </c>
      <c r="GB19" s="108">
        <v>90.35</v>
      </c>
      <c r="GC19" s="108">
        <v>90.84</v>
      </c>
      <c r="GD19" s="108">
        <v>91.07</v>
      </c>
      <c r="GE19" s="108">
        <v>91.28</v>
      </c>
      <c r="GF19" s="108">
        <v>91.54</v>
      </c>
      <c r="GG19" s="108">
        <v>91.8</v>
      </c>
      <c r="GH19" s="108">
        <v>92.35</v>
      </c>
      <c r="GI19" s="108">
        <v>92.57</v>
      </c>
      <c r="GJ19" s="108">
        <v>93.13</v>
      </c>
      <c r="GK19" s="108">
        <v>93.44</v>
      </c>
      <c r="GL19" s="108">
        <v>93.72</v>
      </c>
      <c r="GM19" s="108">
        <v>94.35</v>
      </c>
      <c r="GN19" s="108">
        <v>94.65</v>
      </c>
      <c r="GO19" s="108">
        <v>95.33</v>
      </c>
      <c r="GP19" s="108">
        <v>95.73</v>
      </c>
      <c r="GQ19" s="108">
        <v>96.17</v>
      </c>
      <c r="GR19" s="108">
        <v>96.88</v>
      </c>
      <c r="GS19" s="108">
        <v>97.26</v>
      </c>
      <c r="GT19" s="108">
        <v>98.03</v>
      </c>
      <c r="GU19" s="108">
        <v>98.75</v>
      </c>
      <c r="GV19" s="108">
        <v>99.15</v>
      </c>
      <c r="GW19" s="108">
        <v>99.55</v>
      </c>
      <c r="GX19" s="108">
        <v>100.22</v>
      </c>
      <c r="GY19" s="108">
        <v>100.57</v>
      </c>
      <c r="GZ19" s="108">
        <v>101.19</v>
      </c>
      <c r="HA19" s="108">
        <v>101.45</v>
      </c>
      <c r="HB19" s="108">
        <v>102.04</v>
      </c>
      <c r="HC19" s="108">
        <v>102.35</v>
      </c>
      <c r="HD19" s="108">
        <v>102.71</v>
      </c>
      <c r="HE19" s="108">
        <v>103.34</v>
      </c>
      <c r="HF19" s="108">
        <v>103.99</v>
      </c>
      <c r="HG19" s="108">
        <v>104.31</v>
      </c>
      <c r="HH19" s="108">
        <v>104.59</v>
      </c>
      <c r="HI19" s="108">
        <v>104.92</v>
      </c>
      <c r="HJ19" s="108">
        <v>105.54</v>
      </c>
      <c r="HK19" s="108">
        <v>105.73</v>
      </c>
      <c r="HL19" s="108">
        <v>105.84</v>
      </c>
      <c r="HM19" s="108">
        <v>106</v>
      </c>
      <c r="HN19" s="108">
        <v>106.18</v>
      </c>
      <c r="HO19" s="108">
        <v>106.28</v>
      </c>
      <c r="HP19" s="108">
        <v>106.71</v>
      </c>
      <c r="HQ19" s="108">
        <v>106.76</v>
      </c>
      <c r="HR19" s="108">
        <v>106.81</v>
      </c>
      <c r="HS19" s="108">
        <v>106.87</v>
      </c>
      <c r="HT19" s="108">
        <v>106.91</v>
      </c>
      <c r="HU19" s="108">
        <v>107.03</v>
      </c>
      <c r="HV19" s="108">
        <v>107.04</v>
      </c>
      <c r="HW19" s="108">
        <v>107.01</v>
      </c>
      <c r="HX19" s="108">
        <v>106.94</v>
      </c>
      <c r="HY19" s="108">
        <v>106.84</v>
      </c>
      <c r="HZ19" s="108">
        <v>106.83</v>
      </c>
      <c r="IA19" s="108">
        <v>106.77</v>
      </c>
      <c r="IB19" s="108">
        <v>106.62</v>
      </c>
      <c r="IC19" s="108">
        <v>106.52</v>
      </c>
      <c r="ID19" s="108">
        <v>106.12</v>
      </c>
      <c r="IE19" s="108">
        <v>106.1</v>
      </c>
      <c r="IF19" s="108">
        <v>106.01</v>
      </c>
      <c r="IG19" s="108">
        <v>105.89</v>
      </c>
      <c r="IH19" s="108">
        <v>105.72</v>
      </c>
      <c r="II19" s="108">
        <v>105.63</v>
      </c>
      <c r="IJ19" s="108">
        <v>105.36</v>
      </c>
      <c r="IK19" s="108">
        <v>105.29</v>
      </c>
      <c r="IL19" s="108">
        <v>105.13</v>
      </c>
      <c r="IM19" s="108">
        <v>104.93</v>
      </c>
      <c r="IN19" s="108">
        <v>104.64</v>
      </c>
      <c r="IO19" s="108">
        <v>104.08</v>
      </c>
      <c r="IP19" s="108">
        <v>103.88</v>
      </c>
      <c r="IQ19" s="108">
        <v>103.31</v>
      </c>
      <c r="IR19" s="108">
        <v>103.01</v>
      </c>
      <c r="IS19" s="108">
        <v>102.84</v>
      </c>
      <c r="IT19" s="108">
        <v>102.73</v>
      </c>
      <c r="IU19" s="108">
        <v>102.26</v>
      </c>
      <c r="IV19" s="108">
        <v>102.08</v>
      </c>
      <c r="IW19" s="108">
        <v>101.46</v>
      </c>
      <c r="IX19" s="108">
        <v>101.19</v>
      </c>
      <c r="IY19" s="108">
        <v>100.64</v>
      </c>
      <c r="IZ19" s="108">
        <v>100.43</v>
      </c>
      <c r="JA19" s="108">
        <v>100.19</v>
      </c>
      <c r="JB19" s="108">
        <v>99.58</v>
      </c>
      <c r="JC19" s="108">
        <v>99.34</v>
      </c>
      <c r="JD19" s="108">
        <v>99.06</v>
      </c>
      <c r="JE19" s="108">
        <v>98.46</v>
      </c>
      <c r="JF19" s="108">
        <v>98.23</v>
      </c>
      <c r="JG19" s="108">
        <v>97.65</v>
      </c>
      <c r="JH19" s="108">
        <v>97.43</v>
      </c>
      <c r="JI19" s="108">
        <v>96.8</v>
      </c>
      <c r="JJ19" s="108">
        <v>96.52</v>
      </c>
      <c r="JK19" s="108">
        <v>96.23</v>
      </c>
      <c r="JL19" s="108">
        <v>95.66</v>
      </c>
      <c r="JM19" s="108">
        <v>95.32</v>
      </c>
      <c r="JN19" s="108">
        <v>94.73</v>
      </c>
      <c r="JO19" s="108">
        <v>94.5</v>
      </c>
      <c r="JP19" s="108">
        <v>93.92</v>
      </c>
      <c r="JQ19" s="108">
        <v>93.64</v>
      </c>
      <c r="JR19" s="108">
        <v>93.4</v>
      </c>
      <c r="JS19" s="108">
        <v>92.92</v>
      </c>
      <c r="JT19" s="108">
        <v>92.72</v>
      </c>
      <c r="JU19" s="108">
        <v>92.49</v>
      </c>
      <c r="JV19" s="108">
        <v>91.99</v>
      </c>
      <c r="JW19" s="108">
        <v>91.77</v>
      </c>
      <c r="JX19" s="108">
        <v>91.63</v>
      </c>
      <c r="JY19" s="108">
        <v>91.47</v>
      </c>
      <c r="JZ19" s="108">
        <v>91.03</v>
      </c>
      <c r="KA19" s="108">
        <v>90.89</v>
      </c>
      <c r="KB19" s="108">
        <v>90.73</v>
      </c>
      <c r="KC19" s="108">
        <v>90.59</v>
      </c>
      <c r="KD19" s="108">
        <v>90.4</v>
      </c>
      <c r="KE19" s="108">
        <v>89.96</v>
      </c>
    </row>
    <row r="20" spans="2:291" ht="15.75" customHeight="1" thickBot="1">
      <c r="B20" s="166"/>
      <c r="C20" s="109" t="s">
        <v>4</v>
      </c>
      <c r="D20" s="110">
        <v>351.79</v>
      </c>
      <c r="E20" s="111">
        <v>349.69</v>
      </c>
      <c r="F20" s="111">
        <v>347.92</v>
      </c>
      <c r="G20" s="111">
        <v>346.06</v>
      </c>
      <c r="H20" s="111">
        <v>344.12</v>
      </c>
      <c r="I20" s="111">
        <v>342.6</v>
      </c>
      <c r="J20" s="111">
        <v>340.26</v>
      </c>
      <c r="K20" s="111">
        <v>338.64</v>
      </c>
      <c r="L20" s="111">
        <v>337.43</v>
      </c>
      <c r="M20" s="111">
        <v>336.03</v>
      </c>
      <c r="N20" s="111">
        <v>334.47</v>
      </c>
      <c r="O20" s="111">
        <v>333.33</v>
      </c>
      <c r="P20" s="111">
        <v>331.78</v>
      </c>
      <c r="Q20" s="111">
        <v>330.12</v>
      </c>
      <c r="R20" s="111">
        <v>328.68</v>
      </c>
      <c r="S20" s="111">
        <v>327.3</v>
      </c>
      <c r="T20" s="111">
        <v>326.14</v>
      </c>
      <c r="U20" s="111">
        <v>324.45</v>
      </c>
      <c r="V20" s="111">
        <v>322.08999999999997</v>
      </c>
      <c r="W20" s="111">
        <v>320.37</v>
      </c>
      <c r="X20" s="111">
        <v>318.55</v>
      </c>
      <c r="Y20" s="111">
        <v>316.87</v>
      </c>
      <c r="Z20" s="111">
        <v>315.25</v>
      </c>
      <c r="AA20" s="111">
        <v>313.77</v>
      </c>
      <c r="AB20" s="111">
        <v>312.95</v>
      </c>
      <c r="AC20" s="111">
        <v>312.8</v>
      </c>
      <c r="AD20" s="111">
        <v>311.27999999999997</v>
      </c>
      <c r="AE20" s="111">
        <v>310.58</v>
      </c>
      <c r="AF20" s="111">
        <v>309.95</v>
      </c>
      <c r="AG20" s="111">
        <v>309.14999999999998</v>
      </c>
      <c r="AH20" s="111">
        <v>307.83</v>
      </c>
      <c r="AI20" s="111">
        <v>306.69</v>
      </c>
      <c r="AJ20" s="111">
        <v>306.39</v>
      </c>
      <c r="AK20" s="111">
        <v>306.08999999999997</v>
      </c>
      <c r="AL20" s="111">
        <v>305.39999999999998</v>
      </c>
      <c r="AM20" s="111">
        <v>305.44</v>
      </c>
      <c r="AN20" s="111">
        <v>305.31</v>
      </c>
      <c r="AO20" s="111">
        <v>305.42</v>
      </c>
      <c r="AP20" s="111">
        <v>305.35000000000002</v>
      </c>
      <c r="AQ20" s="111">
        <v>305.06</v>
      </c>
      <c r="AR20" s="111">
        <v>305.04000000000002</v>
      </c>
      <c r="AS20" s="111">
        <v>305.08999999999997</v>
      </c>
      <c r="AT20" s="111">
        <v>305.12</v>
      </c>
      <c r="AU20" s="111">
        <v>305.7</v>
      </c>
      <c r="AV20" s="111">
        <v>305.83</v>
      </c>
      <c r="AW20" s="111">
        <v>306.11</v>
      </c>
      <c r="AX20" s="111">
        <v>306.57</v>
      </c>
      <c r="AY20" s="111">
        <v>307.39</v>
      </c>
      <c r="AZ20" s="111">
        <v>308.99</v>
      </c>
      <c r="BA20" s="111">
        <v>310.51</v>
      </c>
      <c r="BB20" s="111">
        <v>311.69</v>
      </c>
      <c r="BC20" s="111">
        <v>312.54000000000002</v>
      </c>
      <c r="BD20" s="111">
        <v>313.07</v>
      </c>
      <c r="BE20" s="111">
        <v>314.56</v>
      </c>
      <c r="BF20" s="111">
        <v>316.91000000000003</v>
      </c>
      <c r="BG20" s="111">
        <v>318.51</v>
      </c>
      <c r="BH20" s="111">
        <v>319.7</v>
      </c>
      <c r="BI20" s="111">
        <v>321.19</v>
      </c>
      <c r="BJ20" s="111">
        <v>323.44</v>
      </c>
      <c r="BK20" s="111">
        <v>325.20999999999998</v>
      </c>
      <c r="BL20" s="111">
        <v>330.5</v>
      </c>
      <c r="BM20" s="111">
        <v>334.94</v>
      </c>
      <c r="BN20" s="111">
        <v>337.88</v>
      </c>
      <c r="BO20" s="111">
        <v>339.92</v>
      </c>
      <c r="BP20" s="111">
        <v>342.44</v>
      </c>
      <c r="BQ20" s="111">
        <v>344.42</v>
      </c>
      <c r="BR20" s="111">
        <v>348.54</v>
      </c>
      <c r="BS20" s="111">
        <v>351.56</v>
      </c>
      <c r="BT20" s="111">
        <v>353.9</v>
      </c>
      <c r="BU20" s="111">
        <v>356.65</v>
      </c>
      <c r="BV20" s="111">
        <v>359.63</v>
      </c>
      <c r="BW20" s="111">
        <v>362.42</v>
      </c>
      <c r="BX20" s="111">
        <v>368.38</v>
      </c>
      <c r="BY20" s="111">
        <v>373.79</v>
      </c>
      <c r="BZ20" s="111">
        <v>377.4</v>
      </c>
      <c r="CA20" s="111">
        <v>380.21</v>
      </c>
      <c r="CB20" s="111">
        <v>382.29</v>
      </c>
      <c r="CC20" s="111">
        <v>383.74</v>
      </c>
      <c r="CD20" s="111">
        <v>386.64</v>
      </c>
      <c r="CE20" s="111">
        <v>388.32</v>
      </c>
      <c r="CF20" s="111">
        <v>389.48</v>
      </c>
      <c r="CG20" s="111">
        <v>390.09</v>
      </c>
      <c r="CH20" s="111">
        <v>390.75</v>
      </c>
      <c r="CI20" s="111">
        <v>391.4</v>
      </c>
      <c r="CJ20" s="111">
        <v>385.46</v>
      </c>
      <c r="CK20" s="111">
        <v>386.41</v>
      </c>
      <c r="CL20" s="111">
        <v>385.93</v>
      </c>
      <c r="CM20" s="111">
        <v>385.48</v>
      </c>
      <c r="CN20" s="111">
        <v>384.41</v>
      </c>
      <c r="CO20" s="111">
        <v>382.87</v>
      </c>
      <c r="CP20" s="111">
        <v>380.96</v>
      </c>
      <c r="CQ20" s="111">
        <v>379.4</v>
      </c>
      <c r="CR20" s="111">
        <v>377.93</v>
      </c>
      <c r="CS20" s="111">
        <v>376.4</v>
      </c>
      <c r="CT20" s="111">
        <v>374.67</v>
      </c>
      <c r="CU20" s="111">
        <v>373.01</v>
      </c>
      <c r="CV20" s="111">
        <v>372.25</v>
      </c>
      <c r="CW20" s="111">
        <v>370.8</v>
      </c>
      <c r="CX20" s="111">
        <v>368.81</v>
      </c>
      <c r="CY20" s="111">
        <v>365.93</v>
      </c>
      <c r="CZ20" s="111">
        <v>363.4</v>
      </c>
      <c r="DA20" s="111">
        <v>360.62</v>
      </c>
      <c r="DB20" s="111">
        <v>357.18</v>
      </c>
      <c r="DC20" s="111">
        <v>354.06</v>
      </c>
      <c r="DD20" s="111">
        <v>351.42</v>
      </c>
      <c r="DE20" s="111">
        <v>348.31</v>
      </c>
      <c r="DF20" s="111">
        <v>345.63</v>
      </c>
      <c r="DG20" s="111">
        <v>343.06</v>
      </c>
      <c r="DH20" s="111">
        <v>340.36</v>
      </c>
      <c r="DI20" s="111">
        <v>337.98</v>
      </c>
      <c r="DJ20" s="111">
        <v>335.56</v>
      </c>
      <c r="DK20" s="111">
        <v>332.65</v>
      </c>
      <c r="DL20" s="111">
        <v>329.72</v>
      </c>
      <c r="DM20" s="111">
        <v>328.01</v>
      </c>
      <c r="DN20" s="111">
        <v>324.79000000000002</v>
      </c>
      <c r="DO20" s="111">
        <v>322.12</v>
      </c>
      <c r="DP20" s="111">
        <v>320.08</v>
      </c>
      <c r="DQ20" s="111">
        <v>318.37</v>
      </c>
      <c r="DR20" s="111">
        <v>316.02</v>
      </c>
      <c r="DS20" s="111">
        <v>314.23</v>
      </c>
      <c r="DT20" s="111">
        <v>312.12</v>
      </c>
      <c r="DU20" s="111">
        <v>310.82</v>
      </c>
      <c r="DV20" s="111">
        <v>308.77</v>
      </c>
      <c r="DW20" s="111">
        <v>307.14</v>
      </c>
      <c r="DX20" s="111">
        <v>305.74</v>
      </c>
      <c r="DY20" s="111">
        <v>304.48</v>
      </c>
      <c r="DZ20" s="111">
        <v>302.51</v>
      </c>
      <c r="EA20" s="111">
        <v>300.85000000000002</v>
      </c>
      <c r="EB20" s="111">
        <v>298.99</v>
      </c>
      <c r="EC20" s="111">
        <v>297.48</v>
      </c>
      <c r="ED20" s="111">
        <v>296.14999999999998</v>
      </c>
      <c r="EE20" s="111">
        <v>294.93</v>
      </c>
      <c r="EF20" s="111">
        <v>293.25</v>
      </c>
      <c r="EG20" s="111">
        <v>292.73</v>
      </c>
      <c r="EH20" s="111">
        <v>291.89</v>
      </c>
      <c r="EI20" s="111">
        <v>290.44</v>
      </c>
      <c r="EJ20" s="111">
        <v>289.22000000000003</v>
      </c>
      <c r="EK20" s="111">
        <v>288.12</v>
      </c>
      <c r="EL20" s="111">
        <v>287.48</v>
      </c>
      <c r="EM20" s="111">
        <v>286.93</v>
      </c>
      <c r="EN20" s="111">
        <v>285.62</v>
      </c>
      <c r="EO20" s="111">
        <v>284.63</v>
      </c>
      <c r="EP20" s="111">
        <v>284.36</v>
      </c>
      <c r="EQ20" s="111">
        <v>283.87</v>
      </c>
      <c r="ER20" s="111">
        <v>282.88</v>
      </c>
      <c r="ES20" s="111">
        <v>282.27</v>
      </c>
      <c r="ET20" s="111">
        <v>281.33999999999997</v>
      </c>
      <c r="EU20" s="111">
        <v>281.02</v>
      </c>
      <c r="EV20" s="111">
        <v>280.89</v>
      </c>
      <c r="EW20" s="111">
        <v>280.47000000000003</v>
      </c>
      <c r="EX20" s="111">
        <v>280.45999999999998</v>
      </c>
      <c r="EY20" s="111">
        <v>280.99</v>
      </c>
      <c r="EZ20" s="111">
        <v>280.8</v>
      </c>
      <c r="FA20" s="111">
        <v>280.33</v>
      </c>
      <c r="FB20" s="111">
        <v>279.94</v>
      </c>
      <c r="FC20" s="111">
        <v>279.79000000000002</v>
      </c>
      <c r="FD20" s="111">
        <v>280.04000000000002</v>
      </c>
      <c r="FE20" s="111">
        <v>280.45</v>
      </c>
      <c r="FF20" s="111">
        <v>280.61</v>
      </c>
      <c r="FG20" s="111">
        <v>280.64999999999998</v>
      </c>
      <c r="FH20" s="111">
        <v>280.49</v>
      </c>
      <c r="FI20" s="111">
        <v>281.3</v>
      </c>
      <c r="FJ20" s="111">
        <v>281.52999999999997</v>
      </c>
      <c r="FK20" s="111">
        <v>282.14999999999998</v>
      </c>
      <c r="FL20" s="111">
        <v>282.41000000000003</v>
      </c>
      <c r="FM20" s="111">
        <v>282.97000000000003</v>
      </c>
      <c r="FN20" s="111">
        <v>284.04000000000002</v>
      </c>
      <c r="FO20" s="111">
        <v>285.26</v>
      </c>
      <c r="FP20" s="111">
        <v>286.18</v>
      </c>
      <c r="FQ20" s="111">
        <v>287</v>
      </c>
      <c r="FR20" s="111">
        <v>288.45</v>
      </c>
      <c r="FS20" s="111">
        <v>289.24</v>
      </c>
      <c r="FT20" s="111">
        <v>290.07</v>
      </c>
      <c r="FU20" s="111">
        <v>291.64999999999998</v>
      </c>
      <c r="FV20" s="111">
        <v>293.70999999999998</v>
      </c>
      <c r="FW20" s="111">
        <v>296.17</v>
      </c>
      <c r="FX20" s="111">
        <v>298.62</v>
      </c>
      <c r="FY20" s="111">
        <v>300.38</v>
      </c>
      <c r="FZ20" s="111">
        <v>302.42</v>
      </c>
      <c r="GA20" s="111">
        <v>304.60000000000002</v>
      </c>
      <c r="GB20" s="111">
        <v>307.55</v>
      </c>
      <c r="GC20" s="111">
        <v>310.45999999999998</v>
      </c>
      <c r="GD20" s="111">
        <v>312.89999999999998</v>
      </c>
      <c r="GE20" s="111">
        <v>315.49</v>
      </c>
      <c r="GF20" s="111">
        <v>317.95</v>
      </c>
      <c r="GG20" s="111">
        <v>321.04000000000002</v>
      </c>
      <c r="GH20" s="111">
        <v>325.02999999999997</v>
      </c>
      <c r="GI20" s="111">
        <v>328.82</v>
      </c>
      <c r="GJ20" s="111">
        <v>331.85</v>
      </c>
      <c r="GK20" s="111">
        <v>335.52</v>
      </c>
      <c r="GL20" s="111">
        <v>338.7</v>
      </c>
      <c r="GM20" s="111">
        <v>342.21</v>
      </c>
      <c r="GN20" s="111">
        <v>347.11</v>
      </c>
      <c r="GO20" s="111">
        <v>350.37</v>
      </c>
      <c r="GP20" s="111">
        <v>353.54</v>
      </c>
      <c r="GQ20" s="111">
        <v>357.91</v>
      </c>
      <c r="GR20" s="111">
        <v>361.82</v>
      </c>
      <c r="GS20" s="111">
        <v>365.57</v>
      </c>
      <c r="GT20" s="111">
        <v>370.65</v>
      </c>
      <c r="GU20" s="111">
        <v>374.91</v>
      </c>
      <c r="GV20" s="111">
        <v>378.8</v>
      </c>
      <c r="GW20" s="111">
        <v>382.63</v>
      </c>
      <c r="GX20" s="111">
        <v>386.32</v>
      </c>
      <c r="GY20" s="111">
        <v>390.02</v>
      </c>
      <c r="GZ20" s="111">
        <v>393.49</v>
      </c>
      <c r="HA20" s="111">
        <v>396.77</v>
      </c>
      <c r="HB20" s="111">
        <v>399.89</v>
      </c>
      <c r="HC20" s="111">
        <v>403.18</v>
      </c>
      <c r="HD20" s="111">
        <v>406.36</v>
      </c>
      <c r="HE20" s="111">
        <v>409.72</v>
      </c>
      <c r="HF20" s="111">
        <v>413.35</v>
      </c>
      <c r="HG20" s="111">
        <v>416.03</v>
      </c>
      <c r="HH20" s="111">
        <v>418.38</v>
      </c>
      <c r="HI20" s="111">
        <v>420.67</v>
      </c>
      <c r="HJ20" s="111">
        <v>423.1</v>
      </c>
      <c r="HK20" s="111">
        <v>424.72</v>
      </c>
      <c r="HL20" s="111">
        <v>425.9</v>
      </c>
      <c r="HM20" s="111">
        <v>427.12</v>
      </c>
      <c r="HN20" s="111">
        <v>428.71</v>
      </c>
      <c r="HO20" s="111">
        <v>429.99</v>
      </c>
      <c r="HP20" s="111">
        <v>431.66</v>
      </c>
      <c r="HQ20" s="111">
        <v>432.51</v>
      </c>
      <c r="HR20" s="111">
        <v>433.5</v>
      </c>
      <c r="HS20" s="111">
        <v>434.45</v>
      </c>
      <c r="HT20" s="111">
        <v>435.2</v>
      </c>
      <c r="HU20" s="111">
        <v>436.06</v>
      </c>
      <c r="HV20" s="111">
        <v>435.78</v>
      </c>
      <c r="HW20" s="111">
        <v>435.94</v>
      </c>
      <c r="HX20" s="111">
        <v>435.29</v>
      </c>
      <c r="HY20" s="111">
        <v>434.85</v>
      </c>
      <c r="HZ20" s="111">
        <v>434.29</v>
      </c>
      <c r="IA20" s="111">
        <v>433.84</v>
      </c>
      <c r="IB20" s="111">
        <v>433.08</v>
      </c>
      <c r="IC20" s="111">
        <v>432.25</v>
      </c>
      <c r="ID20" s="111">
        <v>430.85</v>
      </c>
      <c r="IE20" s="111">
        <v>429.92</v>
      </c>
      <c r="IF20" s="111">
        <v>428.67</v>
      </c>
      <c r="IG20" s="111">
        <v>427.87</v>
      </c>
      <c r="IH20" s="111">
        <v>426.2</v>
      </c>
      <c r="II20" s="111">
        <v>424.34</v>
      </c>
      <c r="IJ20" s="111">
        <v>422.01</v>
      </c>
      <c r="IK20" s="111">
        <v>419.6</v>
      </c>
      <c r="IL20" s="111">
        <v>417.67</v>
      </c>
      <c r="IM20" s="111">
        <v>415.56</v>
      </c>
      <c r="IN20" s="111">
        <v>413.66</v>
      </c>
      <c r="IO20" s="111">
        <v>412.06</v>
      </c>
      <c r="IP20" s="111">
        <v>409.23</v>
      </c>
      <c r="IQ20" s="111">
        <v>406.91</v>
      </c>
      <c r="IR20" s="111">
        <v>405.29</v>
      </c>
      <c r="IS20" s="111">
        <v>403.21</v>
      </c>
      <c r="IT20" s="111">
        <v>400.34</v>
      </c>
      <c r="IU20" s="111">
        <v>397.87</v>
      </c>
      <c r="IV20" s="111">
        <v>394.92</v>
      </c>
      <c r="IW20" s="111">
        <v>393.26</v>
      </c>
      <c r="IX20" s="111">
        <v>391.17</v>
      </c>
      <c r="IY20" s="111">
        <v>389.25</v>
      </c>
      <c r="IZ20" s="111">
        <v>387.76</v>
      </c>
      <c r="JA20" s="111">
        <v>386.37</v>
      </c>
      <c r="JB20" s="111">
        <v>382.87</v>
      </c>
      <c r="JC20" s="111">
        <v>379.88</v>
      </c>
      <c r="JD20" s="111">
        <v>377.04</v>
      </c>
      <c r="JE20" s="111">
        <v>374.57</v>
      </c>
      <c r="JF20" s="111">
        <v>371.69</v>
      </c>
      <c r="JG20" s="111">
        <v>368.94</v>
      </c>
      <c r="JH20" s="111">
        <v>366.05</v>
      </c>
      <c r="JI20" s="111">
        <v>364.84</v>
      </c>
      <c r="JJ20" s="111">
        <v>363.62</v>
      </c>
      <c r="JK20" s="111">
        <v>362.55</v>
      </c>
      <c r="JL20" s="111">
        <v>361.24</v>
      </c>
      <c r="JM20" s="111">
        <v>359.87</v>
      </c>
      <c r="JN20" s="111">
        <v>358.12</v>
      </c>
      <c r="JO20" s="111">
        <v>356.85</v>
      </c>
      <c r="JP20" s="111">
        <v>355.62</v>
      </c>
      <c r="JQ20" s="111">
        <v>353.88</v>
      </c>
      <c r="JR20" s="111">
        <v>352.51</v>
      </c>
      <c r="JS20" s="111">
        <v>351.48</v>
      </c>
      <c r="JT20" s="111">
        <v>353.61</v>
      </c>
      <c r="JU20" s="111">
        <v>359.25</v>
      </c>
      <c r="JV20" s="111">
        <v>362.5</v>
      </c>
      <c r="JW20" s="111">
        <v>363.86</v>
      </c>
      <c r="JX20" s="111">
        <v>364.64</v>
      </c>
      <c r="JY20" s="111">
        <v>365.37</v>
      </c>
      <c r="JZ20" s="111">
        <v>364.66</v>
      </c>
      <c r="KA20" s="111">
        <v>362.55</v>
      </c>
      <c r="KB20" s="111">
        <v>360.17</v>
      </c>
      <c r="KC20" s="111">
        <v>357.98</v>
      </c>
      <c r="KD20" s="111">
        <v>355.93</v>
      </c>
      <c r="KE20" s="111">
        <v>353.87</v>
      </c>
    </row>
    <row r="21" spans="2:291">
      <c r="B21" s="164" t="s">
        <v>78</v>
      </c>
      <c r="C21" s="104" t="s">
        <v>0</v>
      </c>
      <c r="D21" s="112">
        <v>70</v>
      </c>
      <c r="E21" s="113">
        <v>68.95</v>
      </c>
      <c r="F21" s="113">
        <v>68.349999999999994</v>
      </c>
      <c r="G21" s="113">
        <v>66.900000000000006</v>
      </c>
      <c r="H21" s="113">
        <v>66.53</v>
      </c>
      <c r="I21" s="113">
        <v>66.06</v>
      </c>
      <c r="J21" s="113">
        <v>65.22</v>
      </c>
      <c r="K21" s="113">
        <v>65.19</v>
      </c>
      <c r="L21" s="113">
        <v>64.319999999999993</v>
      </c>
      <c r="M21" s="113">
        <v>63.94</v>
      </c>
      <c r="N21" s="113">
        <v>63.57</v>
      </c>
      <c r="O21" s="113">
        <v>63.22</v>
      </c>
      <c r="P21" s="113">
        <v>62.55</v>
      </c>
      <c r="Q21" s="113">
        <v>62.81</v>
      </c>
      <c r="R21" s="113">
        <v>61.93</v>
      </c>
      <c r="S21" s="113">
        <v>61.15</v>
      </c>
      <c r="T21" s="113">
        <v>60.84</v>
      </c>
      <c r="U21" s="113">
        <v>60.45</v>
      </c>
      <c r="V21" s="113">
        <v>60.01</v>
      </c>
      <c r="W21" s="113">
        <v>60.18</v>
      </c>
      <c r="X21" s="113">
        <v>59.8</v>
      </c>
      <c r="Y21" s="113">
        <v>59.3</v>
      </c>
      <c r="Z21" s="113">
        <v>58.92</v>
      </c>
      <c r="AA21" s="113">
        <v>58.59</v>
      </c>
      <c r="AB21" s="113">
        <v>57.78</v>
      </c>
      <c r="AC21" s="113">
        <v>57.97</v>
      </c>
      <c r="AD21" s="113">
        <v>57.6</v>
      </c>
      <c r="AE21" s="113">
        <v>57.42</v>
      </c>
      <c r="AF21" s="113">
        <v>57.19</v>
      </c>
      <c r="AG21" s="113">
        <v>57</v>
      </c>
      <c r="AH21" s="113">
        <v>56.31</v>
      </c>
      <c r="AI21" s="113">
        <v>56.15</v>
      </c>
      <c r="AJ21" s="113">
        <v>56.13</v>
      </c>
      <c r="AK21" s="113">
        <v>56.02</v>
      </c>
      <c r="AL21" s="113">
        <v>55.87</v>
      </c>
      <c r="AM21" s="113">
        <v>55.88</v>
      </c>
      <c r="AN21" s="113">
        <v>55.75</v>
      </c>
      <c r="AO21" s="113">
        <v>56.11</v>
      </c>
      <c r="AP21" s="113">
        <v>55.79</v>
      </c>
      <c r="AQ21" s="113">
        <v>55.78</v>
      </c>
      <c r="AR21" s="113">
        <v>55.64</v>
      </c>
      <c r="AS21" s="113">
        <v>55.9</v>
      </c>
      <c r="AT21" s="113">
        <v>55.85</v>
      </c>
      <c r="AU21" s="113">
        <v>56.06</v>
      </c>
      <c r="AV21" s="113">
        <v>56.29</v>
      </c>
      <c r="AW21" s="113">
        <v>56.36</v>
      </c>
      <c r="AX21" s="113">
        <v>56.73</v>
      </c>
      <c r="AY21" s="113">
        <v>57.13</v>
      </c>
      <c r="AZ21" s="113">
        <v>58.96</v>
      </c>
      <c r="BA21" s="113">
        <v>60.23</v>
      </c>
      <c r="BB21" s="113">
        <v>60.31</v>
      </c>
      <c r="BC21" s="113">
        <v>60.56</v>
      </c>
      <c r="BD21" s="113">
        <v>60.52</v>
      </c>
      <c r="BE21" s="113">
        <v>60.84</v>
      </c>
      <c r="BF21" s="113">
        <v>61.14</v>
      </c>
      <c r="BG21" s="113">
        <v>61.68</v>
      </c>
      <c r="BH21" s="113">
        <v>61.46</v>
      </c>
      <c r="BI21" s="113">
        <v>62.03</v>
      </c>
      <c r="BJ21" s="113">
        <v>62.25</v>
      </c>
      <c r="BK21" s="113">
        <v>62.92</v>
      </c>
      <c r="BL21" s="113">
        <v>67.64</v>
      </c>
      <c r="BM21" s="113">
        <v>69.569999999999993</v>
      </c>
      <c r="BN21" s="113">
        <v>70.12</v>
      </c>
      <c r="BO21" s="113">
        <v>70.349999999999994</v>
      </c>
      <c r="BP21" s="113">
        <v>69.73</v>
      </c>
      <c r="BQ21" s="113">
        <v>70.180000000000007</v>
      </c>
      <c r="BR21" s="113">
        <v>72.040000000000006</v>
      </c>
      <c r="BS21" s="113">
        <v>72.42</v>
      </c>
      <c r="BT21" s="113">
        <v>71.37</v>
      </c>
      <c r="BU21" s="113">
        <v>70.819999999999993</v>
      </c>
      <c r="BV21" s="113">
        <v>70.08</v>
      </c>
      <c r="BW21" s="113">
        <v>69.66</v>
      </c>
      <c r="BX21" s="113">
        <v>72.59</v>
      </c>
      <c r="BY21" s="113">
        <v>73.33</v>
      </c>
      <c r="BZ21" s="113">
        <v>72.959999999999994</v>
      </c>
      <c r="CA21" s="113">
        <v>71.94</v>
      </c>
      <c r="CB21" s="113">
        <v>70.8</v>
      </c>
      <c r="CC21" s="113">
        <v>69.510000000000005</v>
      </c>
      <c r="CD21" s="113">
        <v>76.61</v>
      </c>
      <c r="CE21" s="113">
        <v>77.52</v>
      </c>
      <c r="CF21" s="113">
        <v>74.38</v>
      </c>
      <c r="CG21" s="113">
        <v>73.11</v>
      </c>
      <c r="CH21" s="113">
        <v>70.86</v>
      </c>
      <c r="CI21" s="113">
        <v>68.739999999999995</v>
      </c>
      <c r="CJ21" s="113">
        <v>58.83</v>
      </c>
      <c r="CK21" s="113">
        <v>60.13</v>
      </c>
      <c r="CL21" s="113">
        <v>58.72</v>
      </c>
      <c r="CM21" s="113">
        <v>58.94</v>
      </c>
      <c r="CN21" s="113">
        <v>57.62</v>
      </c>
      <c r="CO21" s="113">
        <v>54.34</v>
      </c>
      <c r="CP21" s="113">
        <v>57.75</v>
      </c>
      <c r="CQ21" s="113">
        <v>58.98</v>
      </c>
      <c r="CR21" s="113">
        <v>55.76</v>
      </c>
      <c r="CS21" s="113">
        <v>52.82</v>
      </c>
      <c r="CT21" s="113">
        <v>52.21</v>
      </c>
      <c r="CU21" s="113">
        <v>60.17</v>
      </c>
      <c r="CV21" s="113">
        <v>58.71</v>
      </c>
      <c r="CW21" s="113">
        <v>61.48</v>
      </c>
      <c r="CX21" s="113">
        <v>57.26</v>
      </c>
      <c r="CY21" s="113">
        <v>54.55</v>
      </c>
      <c r="CZ21" s="113">
        <v>54.25</v>
      </c>
      <c r="DA21" s="113">
        <v>50.49</v>
      </c>
      <c r="DB21" s="113">
        <v>51.44</v>
      </c>
      <c r="DC21" s="113">
        <v>51.91</v>
      </c>
      <c r="DD21" s="113">
        <v>48.65</v>
      </c>
      <c r="DE21" s="113">
        <v>49.72</v>
      </c>
      <c r="DF21" s="113">
        <v>47.59</v>
      </c>
      <c r="DG21" s="113">
        <v>46.69</v>
      </c>
      <c r="DH21" s="113">
        <v>50.71</v>
      </c>
      <c r="DI21" s="113">
        <v>51.8</v>
      </c>
      <c r="DJ21" s="113">
        <v>50.83</v>
      </c>
      <c r="DK21" s="113">
        <v>50.51</v>
      </c>
      <c r="DL21" s="113">
        <v>48.87</v>
      </c>
      <c r="DM21" s="113">
        <v>44.89</v>
      </c>
      <c r="DN21" s="113">
        <v>48.66</v>
      </c>
      <c r="DO21" s="113">
        <v>49.14</v>
      </c>
      <c r="DP21" s="113">
        <v>47.01</v>
      </c>
      <c r="DQ21" s="113">
        <v>45.88</v>
      </c>
      <c r="DR21" s="113">
        <v>44.2</v>
      </c>
      <c r="DS21" s="113">
        <v>43.7</v>
      </c>
      <c r="DT21" s="113">
        <v>47.14</v>
      </c>
      <c r="DU21" s="113">
        <v>47.98</v>
      </c>
      <c r="DV21" s="113">
        <v>45.98</v>
      </c>
      <c r="DW21" s="113">
        <v>45.44</v>
      </c>
      <c r="DX21" s="113">
        <v>43.81</v>
      </c>
      <c r="DY21" s="113">
        <v>42.23</v>
      </c>
      <c r="DZ21" s="113">
        <v>44.99</v>
      </c>
      <c r="EA21" s="113">
        <v>44.4</v>
      </c>
      <c r="EB21" s="113">
        <v>42.77</v>
      </c>
      <c r="EC21" s="113">
        <v>42.67</v>
      </c>
      <c r="ED21" s="113">
        <v>41.69</v>
      </c>
      <c r="EE21" s="113">
        <v>41.28</v>
      </c>
      <c r="EF21" s="113">
        <v>44.06</v>
      </c>
      <c r="EG21" s="113">
        <v>44.97</v>
      </c>
      <c r="EH21" s="113">
        <v>41.62</v>
      </c>
      <c r="EI21" s="113">
        <v>42.54</v>
      </c>
      <c r="EJ21" s="113">
        <v>41.47</v>
      </c>
      <c r="EK21" s="113">
        <v>39.799999999999997</v>
      </c>
      <c r="EL21" s="113">
        <v>39.92</v>
      </c>
      <c r="EM21" s="113">
        <v>40.19</v>
      </c>
      <c r="EN21" s="113">
        <v>40.369999999999997</v>
      </c>
      <c r="EO21" s="113">
        <v>40.729999999999997</v>
      </c>
      <c r="EP21" s="113">
        <v>42.03</v>
      </c>
      <c r="EQ21" s="113">
        <v>49.84</v>
      </c>
      <c r="ER21" s="113">
        <v>41.3</v>
      </c>
      <c r="ES21" s="113">
        <v>42.47</v>
      </c>
      <c r="ET21" s="113">
        <v>42.15</v>
      </c>
      <c r="EU21" s="113">
        <v>42.53</v>
      </c>
      <c r="EV21" s="113">
        <v>41.93</v>
      </c>
      <c r="EW21" s="113">
        <v>43.32</v>
      </c>
      <c r="EX21" s="113">
        <v>44.05</v>
      </c>
      <c r="EY21" s="113">
        <v>44.98</v>
      </c>
      <c r="EZ21" s="113">
        <v>44.95</v>
      </c>
      <c r="FA21" s="113">
        <v>46.06</v>
      </c>
      <c r="FB21" s="113">
        <v>44.7</v>
      </c>
      <c r="FC21" s="113">
        <v>44.35</v>
      </c>
      <c r="FD21" s="113">
        <v>54.12</v>
      </c>
      <c r="FE21" s="113">
        <v>55.33</v>
      </c>
      <c r="FF21" s="113">
        <v>54.04</v>
      </c>
      <c r="FG21" s="113">
        <v>53.26</v>
      </c>
      <c r="FH21" s="113">
        <v>54.64</v>
      </c>
      <c r="FI21" s="113">
        <v>56.11</v>
      </c>
      <c r="FJ21" s="113">
        <v>49.54</v>
      </c>
      <c r="FK21" s="113">
        <v>49.97</v>
      </c>
      <c r="FL21" s="113">
        <v>49.51</v>
      </c>
      <c r="FM21" s="113">
        <v>51.73</v>
      </c>
      <c r="FN21" s="113">
        <v>51.43</v>
      </c>
      <c r="FO21" s="113">
        <v>53.84</v>
      </c>
      <c r="FP21" s="113">
        <v>60.24</v>
      </c>
      <c r="FQ21" s="113">
        <v>63.17</v>
      </c>
      <c r="FR21" s="113">
        <v>63.56</v>
      </c>
      <c r="FS21" s="113">
        <v>65.319999999999993</v>
      </c>
      <c r="FT21" s="113">
        <v>67.19</v>
      </c>
      <c r="FU21" s="113">
        <v>67.37</v>
      </c>
      <c r="FV21" s="113">
        <v>61.67</v>
      </c>
      <c r="FW21" s="113">
        <v>71.75</v>
      </c>
      <c r="FX21" s="113">
        <v>61</v>
      </c>
      <c r="FY21" s="113">
        <v>61.88</v>
      </c>
      <c r="FZ21" s="113">
        <v>65.69</v>
      </c>
      <c r="GA21" s="113">
        <v>68.819999999999993</v>
      </c>
      <c r="GB21" s="113">
        <v>64.88</v>
      </c>
      <c r="GC21" s="113">
        <v>67.86</v>
      </c>
      <c r="GD21" s="113">
        <v>69.989999999999995</v>
      </c>
      <c r="GE21" s="113">
        <v>72.28</v>
      </c>
      <c r="GF21" s="113">
        <v>74.02</v>
      </c>
      <c r="GG21" s="113">
        <v>77.97</v>
      </c>
      <c r="GH21" s="113">
        <v>69.790000000000006</v>
      </c>
      <c r="GI21" s="113">
        <v>72.08</v>
      </c>
      <c r="GJ21" s="113">
        <v>74.05</v>
      </c>
      <c r="GK21" s="113">
        <v>77.56</v>
      </c>
      <c r="GL21" s="113">
        <v>77.760000000000005</v>
      </c>
      <c r="GM21" s="113">
        <v>81.96</v>
      </c>
      <c r="GN21" s="113">
        <v>72.95</v>
      </c>
      <c r="GO21" s="113">
        <v>72.290000000000006</v>
      </c>
      <c r="GP21" s="113">
        <v>75.12</v>
      </c>
      <c r="GQ21" s="113">
        <v>76.94</v>
      </c>
      <c r="GR21" s="113">
        <v>93.98</v>
      </c>
      <c r="GS21" s="113">
        <v>84.69</v>
      </c>
      <c r="GT21" s="113">
        <v>80.73</v>
      </c>
      <c r="GU21" s="113">
        <v>84.54</v>
      </c>
      <c r="GV21" s="113">
        <v>87.51</v>
      </c>
      <c r="GW21" s="113">
        <v>91.15</v>
      </c>
      <c r="GX21" s="113">
        <v>92.68</v>
      </c>
      <c r="GY21" s="113">
        <v>97.27</v>
      </c>
      <c r="GZ21" s="113">
        <v>84.29</v>
      </c>
      <c r="HA21" s="113">
        <v>83.79</v>
      </c>
      <c r="HB21" s="113">
        <v>100.42</v>
      </c>
      <c r="HC21" s="113">
        <v>90.48</v>
      </c>
      <c r="HD21" s="113">
        <v>94.37</v>
      </c>
      <c r="HE21" s="113">
        <v>101.47</v>
      </c>
      <c r="HF21" s="113">
        <v>107.69</v>
      </c>
      <c r="HG21" s="113">
        <v>104.11</v>
      </c>
      <c r="HH21" s="113">
        <v>109.1</v>
      </c>
      <c r="HI21" s="113">
        <v>109.39</v>
      </c>
      <c r="HJ21" s="113">
        <v>108.42</v>
      </c>
      <c r="HK21" s="113">
        <v>113.95</v>
      </c>
      <c r="HL21" s="113">
        <v>117.63</v>
      </c>
      <c r="HM21" s="113">
        <v>115.76</v>
      </c>
      <c r="HN21" s="113">
        <v>117.78</v>
      </c>
      <c r="HO21" s="113">
        <v>118.44</v>
      </c>
      <c r="HP21" s="113">
        <v>120.99</v>
      </c>
      <c r="HQ21" s="113">
        <v>118.46</v>
      </c>
      <c r="HR21" s="113">
        <v>125.58</v>
      </c>
      <c r="HS21" s="113">
        <v>125.37</v>
      </c>
      <c r="HT21" s="113">
        <v>123.95</v>
      </c>
      <c r="HU21" s="113">
        <v>121.4</v>
      </c>
      <c r="HV21" s="113">
        <v>121.28</v>
      </c>
      <c r="HW21" s="113">
        <v>118.21</v>
      </c>
      <c r="HX21" s="113">
        <v>100.26</v>
      </c>
      <c r="HY21" s="113">
        <v>97.55</v>
      </c>
      <c r="HZ21" s="113">
        <v>95.55</v>
      </c>
      <c r="IA21" s="113">
        <v>94.34</v>
      </c>
      <c r="IB21" s="113">
        <v>92.18</v>
      </c>
      <c r="IC21" s="113">
        <v>90.18</v>
      </c>
      <c r="ID21" s="113">
        <v>90.48</v>
      </c>
      <c r="IE21" s="113">
        <v>89.28</v>
      </c>
      <c r="IF21" s="113">
        <v>88.26</v>
      </c>
      <c r="IG21" s="113">
        <v>88.43</v>
      </c>
      <c r="IH21" s="113">
        <v>87.51</v>
      </c>
      <c r="II21" s="113">
        <v>85.76</v>
      </c>
      <c r="IJ21" s="113">
        <v>83.15</v>
      </c>
      <c r="IK21" s="113">
        <v>83.03</v>
      </c>
      <c r="IL21" s="113">
        <v>81.34</v>
      </c>
      <c r="IM21" s="113">
        <v>80.22</v>
      </c>
      <c r="IN21" s="113">
        <v>79.12</v>
      </c>
      <c r="IO21" s="113">
        <v>78.27</v>
      </c>
      <c r="IP21" s="113">
        <v>74.900000000000006</v>
      </c>
      <c r="IQ21" s="113">
        <v>74.790000000000006</v>
      </c>
      <c r="IR21" s="113">
        <v>74.27</v>
      </c>
      <c r="IS21" s="113">
        <v>73.63</v>
      </c>
      <c r="IT21" s="113">
        <v>72.319999999999993</v>
      </c>
      <c r="IU21" s="113">
        <v>71.099999999999994</v>
      </c>
      <c r="IV21" s="113">
        <v>72.930000000000007</v>
      </c>
      <c r="IW21" s="113">
        <v>73.95</v>
      </c>
      <c r="IX21" s="113">
        <v>72.92</v>
      </c>
      <c r="IY21" s="113">
        <v>72.16</v>
      </c>
      <c r="IZ21" s="113">
        <v>71.61</v>
      </c>
      <c r="JA21" s="113">
        <v>70.16</v>
      </c>
      <c r="JB21" s="113">
        <v>67.709999999999994</v>
      </c>
      <c r="JC21" s="113">
        <v>68.430000000000007</v>
      </c>
      <c r="JD21" s="113">
        <v>67.180000000000007</v>
      </c>
      <c r="JE21" s="113">
        <v>66.25</v>
      </c>
      <c r="JF21" s="113">
        <v>65.400000000000006</v>
      </c>
      <c r="JG21" s="113">
        <v>65.02</v>
      </c>
      <c r="JH21" s="113">
        <v>79.180000000000007</v>
      </c>
      <c r="JI21" s="113">
        <v>80.739999999999995</v>
      </c>
      <c r="JJ21" s="113">
        <v>80.55</v>
      </c>
      <c r="JK21" s="113">
        <v>78.89</v>
      </c>
      <c r="JL21" s="113">
        <v>77.81</v>
      </c>
      <c r="JM21" s="113">
        <v>78.33</v>
      </c>
      <c r="JN21" s="113">
        <v>74.75</v>
      </c>
      <c r="JO21" s="113">
        <v>74.2</v>
      </c>
      <c r="JP21" s="113">
        <v>73.540000000000006</v>
      </c>
      <c r="JQ21" s="113">
        <v>72.36</v>
      </c>
      <c r="JR21" s="113">
        <v>71.16</v>
      </c>
      <c r="JS21" s="113">
        <v>70.56</v>
      </c>
      <c r="JT21" s="113">
        <v>72.739999999999995</v>
      </c>
      <c r="JU21" s="113">
        <v>74.38</v>
      </c>
      <c r="JV21" s="113">
        <v>74.510000000000005</v>
      </c>
      <c r="JW21" s="113">
        <v>73.12</v>
      </c>
      <c r="JX21" s="113">
        <v>72.900000000000006</v>
      </c>
      <c r="JY21" s="113">
        <v>73.260000000000005</v>
      </c>
      <c r="JZ21" s="113">
        <v>73.84</v>
      </c>
      <c r="KA21" s="113">
        <v>72.5</v>
      </c>
      <c r="KB21" s="113">
        <v>71.56</v>
      </c>
      <c r="KC21" s="113">
        <v>71.02</v>
      </c>
      <c r="KD21" s="113">
        <v>70.19</v>
      </c>
      <c r="KE21" s="113">
        <v>69.69</v>
      </c>
    </row>
    <row r="22" spans="2:291">
      <c r="B22" s="165"/>
      <c r="C22" s="34" t="s">
        <v>1</v>
      </c>
      <c r="D22" s="114">
        <v>65.09</v>
      </c>
      <c r="E22" s="115">
        <v>65.27</v>
      </c>
      <c r="F22" s="115">
        <v>64.84</v>
      </c>
      <c r="G22" s="115">
        <v>63.11</v>
      </c>
      <c r="H22" s="115">
        <v>62.35</v>
      </c>
      <c r="I22" s="115">
        <v>61.89</v>
      </c>
      <c r="J22" s="115">
        <v>61.02</v>
      </c>
      <c r="K22" s="115">
        <v>61.66</v>
      </c>
      <c r="L22" s="115">
        <v>60.32</v>
      </c>
      <c r="M22" s="115">
        <v>60.76</v>
      </c>
      <c r="N22" s="115">
        <v>59.87</v>
      </c>
      <c r="O22" s="115">
        <v>59.01</v>
      </c>
      <c r="P22" s="115">
        <v>57.99</v>
      </c>
      <c r="Q22" s="115">
        <v>58.2</v>
      </c>
      <c r="R22" s="115">
        <v>57.15</v>
      </c>
      <c r="S22" s="115">
        <v>55.94</v>
      </c>
      <c r="T22" s="115">
        <v>55.8</v>
      </c>
      <c r="U22" s="115">
        <v>55.61</v>
      </c>
      <c r="V22" s="115">
        <v>55.09</v>
      </c>
      <c r="W22" s="115">
        <v>55.28</v>
      </c>
      <c r="X22" s="115">
        <v>55.39</v>
      </c>
      <c r="Y22" s="115">
        <v>54.55</v>
      </c>
      <c r="Z22" s="115">
        <v>54.21</v>
      </c>
      <c r="AA22" s="115">
        <v>53.71</v>
      </c>
      <c r="AB22" s="115">
        <v>53.04</v>
      </c>
      <c r="AC22" s="115">
        <v>53.34</v>
      </c>
      <c r="AD22" s="115">
        <v>53.37</v>
      </c>
      <c r="AE22" s="115">
        <v>52.95</v>
      </c>
      <c r="AF22" s="115">
        <v>52.83</v>
      </c>
      <c r="AG22" s="115">
        <v>52.6</v>
      </c>
      <c r="AH22" s="115">
        <v>52.11</v>
      </c>
      <c r="AI22" s="115">
        <v>52.1</v>
      </c>
      <c r="AJ22" s="115">
        <v>52.05</v>
      </c>
      <c r="AK22" s="115">
        <v>52.08</v>
      </c>
      <c r="AL22" s="115">
        <v>51.95</v>
      </c>
      <c r="AM22" s="115">
        <v>51.86</v>
      </c>
      <c r="AN22" s="115">
        <v>51.87</v>
      </c>
      <c r="AO22" s="115">
        <v>52.19</v>
      </c>
      <c r="AP22" s="115">
        <v>51.87</v>
      </c>
      <c r="AQ22" s="115">
        <v>52.14</v>
      </c>
      <c r="AR22" s="115">
        <v>52.2</v>
      </c>
      <c r="AS22" s="115">
        <v>52.43</v>
      </c>
      <c r="AT22" s="115">
        <v>51.78</v>
      </c>
      <c r="AU22" s="115">
        <v>52.8</v>
      </c>
      <c r="AV22" s="115">
        <v>52.81</v>
      </c>
      <c r="AW22" s="115">
        <v>51.79</v>
      </c>
      <c r="AX22" s="115">
        <v>52.16</v>
      </c>
      <c r="AY22" s="115">
        <v>52.78</v>
      </c>
      <c r="AZ22" s="115">
        <v>55.57</v>
      </c>
      <c r="BA22" s="115">
        <v>55.82</v>
      </c>
      <c r="BB22" s="115">
        <v>57.33</v>
      </c>
      <c r="BC22" s="115">
        <v>56.98</v>
      </c>
      <c r="BD22" s="115">
        <v>56.36</v>
      </c>
      <c r="BE22" s="115">
        <v>56.77</v>
      </c>
      <c r="BF22" s="115">
        <v>56.18</v>
      </c>
      <c r="BG22" s="115">
        <v>56.53</v>
      </c>
      <c r="BH22" s="115">
        <v>56.77</v>
      </c>
      <c r="BI22" s="115">
        <v>57.58</v>
      </c>
      <c r="BJ22" s="115">
        <v>58.48</v>
      </c>
      <c r="BK22" s="115">
        <v>58.85</v>
      </c>
      <c r="BL22" s="115">
        <v>67.41</v>
      </c>
      <c r="BM22" s="115">
        <v>65.790000000000006</v>
      </c>
      <c r="BN22" s="115">
        <v>66.53</v>
      </c>
      <c r="BO22" s="115">
        <v>66.75</v>
      </c>
      <c r="BP22" s="115">
        <v>66.3</v>
      </c>
      <c r="BQ22" s="115">
        <v>68.84</v>
      </c>
      <c r="BR22" s="115">
        <v>63.7</v>
      </c>
      <c r="BS22" s="115">
        <v>63.62</v>
      </c>
      <c r="BT22" s="115">
        <v>62.25</v>
      </c>
      <c r="BU22" s="115">
        <v>61.69</v>
      </c>
      <c r="BV22" s="115">
        <v>60.61</v>
      </c>
      <c r="BW22" s="115">
        <v>60.16</v>
      </c>
      <c r="BX22" s="115">
        <v>61.42</v>
      </c>
      <c r="BY22" s="115">
        <v>62.77</v>
      </c>
      <c r="BZ22" s="115">
        <v>62.76</v>
      </c>
      <c r="CA22" s="115">
        <v>61.3</v>
      </c>
      <c r="CB22" s="115">
        <v>59.86</v>
      </c>
      <c r="CC22" s="115">
        <v>58.87</v>
      </c>
      <c r="CD22" s="115">
        <v>61.15</v>
      </c>
      <c r="CE22" s="115">
        <v>60.76</v>
      </c>
      <c r="CF22" s="115">
        <v>58.23</v>
      </c>
      <c r="CG22" s="115">
        <v>56.67</v>
      </c>
      <c r="CH22" s="115">
        <v>54.99</v>
      </c>
      <c r="CI22" s="115">
        <v>54.66</v>
      </c>
      <c r="CJ22" s="115">
        <v>45.57</v>
      </c>
      <c r="CK22" s="115">
        <v>46.05</v>
      </c>
      <c r="CL22" s="115">
        <v>44.25</v>
      </c>
      <c r="CM22" s="115">
        <v>44.11</v>
      </c>
      <c r="CN22" s="115">
        <v>40.07</v>
      </c>
      <c r="CO22" s="115">
        <v>40.9</v>
      </c>
      <c r="CP22" s="115">
        <v>44.83</v>
      </c>
      <c r="CQ22" s="115">
        <v>44.81</v>
      </c>
      <c r="CR22" s="115">
        <v>41.42</v>
      </c>
      <c r="CS22" s="115">
        <v>38.590000000000003</v>
      </c>
      <c r="CT22" s="115">
        <v>38.67</v>
      </c>
      <c r="CU22" s="115">
        <v>42.98</v>
      </c>
      <c r="CV22" s="115">
        <v>37.78</v>
      </c>
      <c r="CW22" s="115">
        <v>47.99</v>
      </c>
      <c r="CX22" s="115">
        <v>36.340000000000003</v>
      </c>
      <c r="CY22" s="115">
        <v>34.590000000000003</v>
      </c>
      <c r="CZ22" s="115">
        <v>34.119999999999997</v>
      </c>
      <c r="DA22" s="115">
        <v>32.49</v>
      </c>
      <c r="DB22" s="115">
        <v>31</v>
      </c>
      <c r="DC22" s="115">
        <v>31.82</v>
      </c>
      <c r="DD22" s="115">
        <v>27.79</v>
      </c>
      <c r="DE22" s="115">
        <v>31.44</v>
      </c>
      <c r="DF22" s="115">
        <v>30.65</v>
      </c>
      <c r="DG22" s="115">
        <v>28.51</v>
      </c>
      <c r="DH22" s="115">
        <v>37.54</v>
      </c>
      <c r="DI22" s="115">
        <v>39.24</v>
      </c>
      <c r="DJ22" s="115">
        <v>43.87</v>
      </c>
      <c r="DK22" s="115">
        <v>38.06</v>
      </c>
      <c r="DL22" s="115">
        <v>37.5</v>
      </c>
      <c r="DM22" s="115">
        <v>35.94</v>
      </c>
      <c r="DN22" s="115">
        <v>43.39</v>
      </c>
      <c r="DO22" s="115">
        <v>36.17</v>
      </c>
      <c r="DP22" s="115">
        <v>35.74</v>
      </c>
      <c r="DQ22" s="115">
        <v>34.01</v>
      </c>
      <c r="DR22" s="115">
        <v>32.69</v>
      </c>
      <c r="DS22" s="115">
        <v>31.54</v>
      </c>
      <c r="DT22" s="115">
        <v>29.2</v>
      </c>
      <c r="DU22" s="115">
        <v>30.92</v>
      </c>
      <c r="DV22" s="115">
        <v>38.020000000000003</v>
      </c>
      <c r="DW22" s="115">
        <v>29.3</v>
      </c>
      <c r="DX22" s="115">
        <v>28.34</v>
      </c>
      <c r="DY22" s="115">
        <v>27.54</v>
      </c>
      <c r="DZ22" s="115">
        <v>28.28</v>
      </c>
      <c r="EA22" s="115">
        <v>29.94</v>
      </c>
      <c r="EB22" s="115">
        <v>28.18</v>
      </c>
      <c r="EC22" s="115">
        <v>27.53</v>
      </c>
      <c r="ED22" s="115">
        <v>28.2</v>
      </c>
      <c r="EE22" s="115">
        <v>27.59</v>
      </c>
      <c r="EF22" s="115">
        <v>27.9</v>
      </c>
      <c r="EG22" s="115">
        <v>27.11</v>
      </c>
      <c r="EH22" s="115">
        <v>28.01</v>
      </c>
      <c r="EI22" s="115">
        <v>27.45</v>
      </c>
      <c r="EJ22" s="115">
        <v>27.53</v>
      </c>
      <c r="EK22" s="115">
        <v>26.16</v>
      </c>
      <c r="EL22" s="115">
        <v>26.28</v>
      </c>
      <c r="EM22" s="115">
        <v>26.18</v>
      </c>
      <c r="EN22" s="115">
        <v>26.49</v>
      </c>
      <c r="EO22" s="115">
        <v>26.6</v>
      </c>
      <c r="EP22" s="115">
        <v>37.83</v>
      </c>
      <c r="EQ22" s="115">
        <v>44.17</v>
      </c>
      <c r="ER22" s="115">
        <v>29.1</v>
      </c>
      <c r="ES22" s="115">
        <v>27.95</v>
      </c>
      <c r="ET22" s="115">
        <v>28.03</v>
      </c>
      <c r="EU22" s="115">
        <v>29.24</v>
      </c>
      <c r="EV22" s="115">
        <v>28.08</v>
      </c>
      <c r="EW22" s="115">
        <v>29.9</v>
      </c>
      <c r="EX22" s="115">
        <v>32.950000000000003</v>
      </c>
      <c r="EY22" s="115">
        <v>35.42</v>
      </c>
      <c r="EZ22" s="115">
        <v>32.659999999999997</v>
      </c>
      <c r="FA22" s="115">
        <v>32.43</v>
      </c>
      <c r="FB22" s="115">
        <v>32.619999999999997</v>
      </c>
      <c r="FC22" s="115">
        <v>33.090000000000003</v>
      </c>
      <c r="FD22" s="115">
        <v>38.53</v>
      </c>
      <c r="FE22" s="115">
        <v>37.15</v>
      </c>
      <c r="FF22" s="115">
        <v>38.86</v>
      </c>
      <c r="FG22" s="115">
        <v>39.46</v>
      </c>
      <c r="FH22" s="115">
        <v>40.06</v>
      </c>
      <c r="FI22" s="115">
        <v>40.83</v>
      </c>
      <c r="FJ22" s="115">
        <v>40.56</v>
      </c>
      <c r="FK22" s="115">
        <v>47.41</v>
      </c>
      <c r="FL22" s="115">
        <v>40.909999999999997</v>
      </c>
      <c r="FM22" s="115">
        <v>48.6</v>
      </c>
      <c r="FN22" s="115">
        <v>49.52</v>
      </c>
      <c r="FO22" s="115">
        <v>44.88</v>
      </c>
      <c r="FP22" s="115">
        <v>44.97</v>
      </c>
      <c r="FQ22" s="115">
        <v>45.02</v>
      </c>
      <c r="FR22" s="115">
        <v>46.44</v>
      </c>
      <c r="FS22" s="115">
        <v>48.81</v>
      </c>
      <c r="FT22" s="115">
        <v>48.08</v>
      </c>
      <c r="FU22" s="115">
        <v>47.08</v>
      </c>
      <c r="FV22" s="115">
        <v>51.4</v>
      </c>
      <c r="FW22" s="115">
        <v>49.33</v>
      </c>
      <c r="FX22" s="115">
        <v>53.56</v>
      </c>
      <c r="FY22" s="115">
        <v>53.92</v>
      </c>
      <c r="FZ22" s="115">
        <v>57.14</v>
      </c>
      <c r="GA22" s="115">
        <v>58.48</v>
      </c>
      <c r="GB22" s="115">
        <v>53.75</v>
      </c>
      <c r="GC22" s="115">
        <v>54.89</v>
      </c>
      <c r="GD22" s="115">
        <v>57.7</v>
      </c>
      <c r="GE22" s="115">
        <v>59.21</v>
      </c>
      <c r="GF22" s="115">
        <v>59.22</v>
      </c>
      <c r="GG22" s="115">
        <v>61.85</v>
      </c>
      <c r="GH22" s="115">
        <v>61.29</v>
      </c>
      <c r="GI22" s="115">
        <v>64.069999999999993</v>
      </c>
      <c r="GJ22" s="115">
        <v>66.42</v>
      </c>
      <c r="GK22" s="115">
        <v>75.59</v>
      </c>
      <c r="GL22" s="115">
        <v>67.97</v>
      </c>
      <c r="GM22" s="115">
        <v>71.39</v>
      </c>
      <c r="GN22" s="115">
        <v>66.239999999999995</v>
      </c>
      <c r="GO22" s="115">
        <v>69.97</v>
      </c>
      <c r="GP22" s="115">
        <v>69.95</v>
      </c>
      <c r="GQ22" s="115">
        <v>73.78</v>
      </c>
      <c r="GR22" s="115">
        <v>83.21</v>
      </c>
      <c r="GS22" s="115">
        <v>80.19</v>
      </c>
      <c r="GT22" s="115">
        <v>80.08</v>
      </c>
      <c r="GU22" s="115">
        <v>83.24</v>
      </c>
      <c r="GV22" s="115">
        <v>85.08</v>
      </c>
      <c r="GW22" s="115">
        <v>90.03</v>
      </c>
      <c r="GX22" s="115">
        <v>100.1</v>
      </c>
      <c r="GY22" s="115">
        <v>106.1</v>
      </c>
      <c r="GZ22" s="115">
        <v>85.87</v>
      </c>
      <c r="HA22" s="115">
        <v>83.46</v>
      </c>
      <c r="HB22" s="115">
        <v>102.61</v>
      </c>
      <c r="HC22" s="115">
        <v>91.55</v>
      </c>
      <c r="HD22" s="115">
        <v>102.86</v>
      </c>
      <c r="HE22" s="115">
        <v>107.81</v>
      </c>
      <c r="HF22" s="115">
        <v>128.35</v>
      </c>
      <c r="HG22" s="115">
        <v>117.92</v>
      </c>
      <c r="HH22" s="115">
        <v>126.37</v>
      </c>
      <c r="HI22" s="115">
        <v>130.63</v>
      </c>
      <c r="HJ22" s="115">
        <v>130.63</v>
      </c>
      <c r="HK22" s="115">
        <v>129.25</v>
      </c>
      <c r="HL22" s="115">
        <v>126.49</v>
      </c>
      <c r="HM22" s="115">
        <v>124.86</v>
      </c>
      <c r="HN22" s="115">
        <v>128.81</v>
      </c>
      <c r="HO22" s="115">
        <v>129.38</v>
      </c>
      <c r="HP22" s="115">
        <v>132.47999999999999</v>
      </c>
      <c r="HQ22" s="115">
        <v>130.75</v>
      </c>
      <c r="HR22" s="115">
        <v>144.44</v>
      </c>
      <c r="HS22" s="115">
        <v>143.85</v>
      </c>
      <c r="HT22" s="115">
        <v>139.71</v>
      </c>
      <c r="HU22" s="115">
        <v>134.74</v>
      </c>
      <c r="HV22" s="115">
        <v>132.58000000000001</v>
      </c>
      <c r="HW22" s="115">
        <v>127.26</v>
      </c>
      <c r="HX22" s="115">
        <v>109.16</v>
      </c>
      <c r="HY22" s="115">
        <v>102.84</v>
      </c>
      <c r="HZ22" s="115">
        <v>98.57</v>
      </c>
      <c r="IA22" s="115">
        <v>97.95</v>
      </c>
      <c r="IB22" s="115">
        <v>93.52</v>
      </c>
      <c r="IC22" s="115">
        <v>91.55</v>
      </c>
      <c r="ID22" s="115">
        <v>95.2</v>
      </c>
      <c r="IE22" s="115">
        <v>93.27</v>
      </c>
      <c r="IF22" s="115">
        <v>90.36</v>
      </c>
      <c r="IG22" s="115">
        <v>91.68</v>
      </c>
      <c r="IH22" s="115">
        <v>88.42</v>
      </c>
      <c r="II22" s="115">
        <v>86.43</v>
      </c>
      <c r="IJ22" s="115">
        <v>87.37</v>
      </c>
      <c r="IK22" s="115">
        <v>86.49</v>
      </c>
      <c r="IL22" s="115">
        <v>83.05</v>
      </c>
      <c r="IM22" s="115">
        <v>81.25</v>
      </c>
      <c r="IN22" s="115">
        <v>79.78</v>
      </c>
      <c r="IO22" s="115">
        <v>78.55</v>
      </c>
      <c r="IP22" s="115">
        <v>74.72</v>
      </c>
      <c r="IQ22" s="115">
        <v>74.680000000000007</v>
      </c>
      <c r="IR22" s="115">
        <v>74.180000000000007</v>
      </c>
      <c r="IS22" s="115">
        <v>74</v>
      </c>
      <c r="IT22" s="115">
        <v>71.88</v>
      </c>
      <c r="IU22" s="115">
        <v>70.72</v>
      </c>
      <c r="IV22" s="115">
        <v>72.42</v>
      </c>
      <c r="IW22" s="115">
        <v>73.95</v>
      </c>
      <c r="IX22" s="115">
        <v>72.14</v>
      </c>
      <c r="IY22" s="115">
        <v>70.680000000000007</v>
      </c>
      <c r="IZ22" s="115">
        <v>69.39</v>
      </c>
      <c r="JA22" s="115">
        <v>67.58</v>
      </c>
      <c r="JB22" s="115">
        <v>65.39</v>
      </c>
      <c r="JC22" s="115">
        <v>66.150000000000006</v>
      </c>
      <c r="JD22" s="115">
        <v>64.239999999999995</v>
      </c>
      <c r="JE22" s="115">
        <v>63.12</v>
      </c>
      <c r="JF22" s="115">
        <v>62</v>
      </c>
      <c r="JG22" s="115">
        <v>61.52</v>
      </c>
      <c r="JH22" s="115">
        <v>77.59</v>
      </c>
      <c r="JI22" s="115">
        <v>81.260000000000005</v>
      </c>
      <c r="JJ22" s="115">
        <v>80.42</v>
      </c>
      <c r="JK22" s="115">
        <v>77.81</v>
      </c>
      <c r="JL22" s="115">
        <v>76.260000000000005</v>
      </c>
      <c r="JM22" s="115">
        <v>76.78</v>
      </c>
      <c r="JN22" s="115">
        <v>74</v>
      </c>
      <c r="JO22" s="115">
        <v>77.97</v>
      </c>
      <c r="JP22" s="115">
        <v>72.95</v>
      </c>
      <c r="JQ22" s="115">
        <v>71.180000000000007</v>
      </c>
      <c r="JR22" s="115">
        <v>68.63</v>
      </c>
      <c r="JS22" s="115">
        <v>67.849999999999994</v>
      </c>
      <c r="JT22" s="115">
        <v>67.900000000000006</v>
      </c>
      <c r="JU22" s="115">
        <v>69.53</v>
      </c>
      <c r="JV22" s="115">
        <v>69.55</v>
      </c>
      <c r="JW22" s="115">
        <v>68.010000000000005</v>
      </c>
      <c r="JX22" s="115">
        <v>67.319999999999993</v>
      </c>
      <c r="JY22" s="115">
        <v>67.5</v>
      </c>
      <c r="JZ22" s="115">
        <v>65.5</v>
      </c>
      <c r="KA22" s="115">
        <v>64.39</v>
      </c>
      <c r="KB22" s="115">
        <v>63.42</v>
      </c>
      <c r="KC22" s="115">
        <v>63.18</v>
      </c>
      <c r="KD22" s="115">
        <v>61.94</v>
      </c>
      <c r="KE22" s="115">
        <v>61.45</v>
      </c>
    </row>
    <row r="23" spans="2:291">
      <c r="B23" s="165"/>
      <c r="C23" s="34" t="s">
        <v>2</v>
      </c>
      <c r="D23" s="114">
        <v>69.19</v>
      </c>
      <c r="E23" s="115">
        <v>68.34</v>
      </c>
      <c r="F23" s="115">
        <v>68.45</v>
      </c>
      <c r="G23" s="115">
        <v>67.760000000000005</v>
      </c>
      <c r="H23" s="115">
        <v>67.12</v>
      </c>
      <c r="I23" s="115">
        <v>66.48</v>
      </c>
      <c r="J23" s="115">
        <v>63.13</v>
      </c>
      <c r="K23" s="115">
        <v>64</v>
      </c>
      <c r="L23" s="115">
        <v>63.33</v>
      </c>
      <c r="M23" s="115">
        <v>70.73</v>
      </c>
      <c r="N23" s="115">
        <v>63.77</v>
      </c>
      <c r="O23" s="115">
        <v>63.16</v>
      </c>
      <c r="P23" s="115">
        <v>57.7</v>
      </c>
      <c r="Q23" s="115">
        <v>57.75</v>
      </c>
      <c r="R23" s="115">
        <v>57.71</v>
      </c>
      <c r="S23" s="115">
        <v>55.55</v>
      </c>
      <c r="T23" s="115">
        <v>54.39</v>
      </c>
      <c r="U23" s="115">
        <v>54.24</v>
      </c>
      <c r="V23" s="115">
        <v>50.97</v>
      </c>
      <c r="W23" s="115">
        <v>52.74</v>
      </c>
      <c r="X23" s="115">
        <v>50.9</v>
      </c>
      <c r="Y23" s="115">
        <v>48.7</v>
      </c>
      <c r="Z23" s="115">
        <v>49.66</v>
      </c>
      <c r="AA23" s="115">
        <v>48.55</v>
      </c>
      <c r="AB23" s="115">
        <v>47.08</v>
      </c>
      <c r="AC23" s="115">
        <v>47.08</v>
      </c>
      <c r="AD23" s="115">
        <v>46.15</v>
      </c>
      <c r="AE23" s="115">
        <v>46.1</v>
      </c>
      <c r="AF23" s="115">
        <v>44.49</v>
      </c>
      <c r="AG23" s="115">
        <v>43.47</v>
      </c>
      <c r="AH23" s="115">
        <v>41.36</v>
      </c>
      <c r="AI23" s="115">
        <v>44.25</v>
      </c>
      <c r="AJ23" s="115">
        <v>42.96</v>
      </c>
      <c r="AK23" s="115">
        <v>41.6</v>
      </c>
      <c r="AL23" s="115">
        <v>42.01</v>
      </c>
      <c r="AM23" s="115">
        <v>41.4</v>
      </c>
      <c r="AN23" s="115">
        <v>39.64</v>
      </c>
      <c r="AO23" s="115">
        <v>45.08</v>
      </c>
      <c r="AP23" s="115">
        <v>38.97</v>
      </c>
      <c r="AQ23" s="115">
        <v>39.31</v>
      </c>
      <c r="AR23" s="115">
        <v>38.83</v>
      </c>
      <c r="AS23" s="115">
        <v>38.74</v>
      </c>
      <c r="AT23" s="115">
        <v>38.409999999999997</v>
      </c>
      <c r="AU23" s="115">
        <v>38.64</v>
      </c>
      <c r="AV23" s="115">
        <v>39.200000000000003</v>
      </c>
      <c r="AW23" s="115">
        <v>38.700000000000003</v>
      </c>
      <c r="AX23" s="115">
        <v>39.29</v>
      </c>
      <c r="AY23" s="115">
        <v>39.729999999999997</v>
      </c>
      <c r="AZ23" s="115">
        <v>40.92</v>
      </c>
      <c r="BA23" s="115">
        <v>41.06</v>
      </c>
      <c r="BB23" s="115">
        <v>41.08</v>
      </c>
      <c r="BC23" s="115">
        <v>42.25</v>
      </c>
      <c r="BD23" s="115">
        <v>42.24</v>
      </c>
      <c r="BE23" s="115">
        <v>42.37</v>
      </c>
      <c r="BF23" s="115">
        <v>44.49</v>
      </c>
      <c r="BG23" s="115">
        <v>45.5</v>
      </c>
      <c r="BH23" s="115">
        <v>44.32</v>
      </c>
      <c r="BI23" s="115">
        <v>45.42</v>
      </c>
      <c r="BJ23" s="115">
        <v>46.66</v>
      </c>
      <c r="BK23" s="115">
        <v>46.95</v>
      </c>
      <c r="BL23" s="115">
        <v>52.35</v>
      </c>
      <c r="BM23" s="115">
        <v>53.93</v>
      </c>
      <c r="BN23" s="115">
        <v>55.21</v>
      </c>
      <c r="BO23" s="115">
        <v>56.28</v>
      </c>
      <c r="BP23" s="115">
        <v>54.88</v>
      </c>
      <c r="BQ23" s="115">
        <v>55.34</v>
      </c>
      <c r="BR23" s="115">
        <v>59.41</v>
      </c>
      <c r="BS23" s="115">
        <v>61.21</v>
      </c>
      <c r="BT23" s="115">
        <v>68.290000000000006</v>
      </c>
      <c r="BU23" s="115">
        <v>60.24</v>
      </c>
      <c r="BV23" s="115">
        <v>59.37</v>
      </c>
      <c r="BW23" s="115">
        <v>58.87</v>
      </c>
      <c r="BX23" s="115">
        <v>62.32</v>
      </c>
      <c r="BY23" s="115">
        <v>63.35</v>
      </c>
      <c r="BZ23" s="115">
        <v>63.28</v>
      </c>
      <c r="CA23" s="115">
        <v>62.44</v>
      </c>
      <c r="CB23" s="115">
        <v>62.35</v>
      </c>
      <c r="CC23" s="115">
        <v>60.18</v>
      </c>
      <c r="CD23" s="115">
        <v>68.2</v>
      </c>
      <c r="CE23" s="115">
        <v>69.14</v>
      </c>
      <c r="CF23" s="115">
        <v>66.790000000000006</v>
      </c>
      <c r="CG23" s="115">
        <v>66.8</v>
      </c>
      <c r="CH23" s="115">
        <v>64.83</v>
      </c>
      <c r="CI23" s="115">
        <v>63.51</v>
      </c>
      <c r="CJ23" s="115">
        <v>57.62</v>
      </c>
      <c r="CK23" s="115">
        <v>56.19</v>
      </c>
      <c r="CL23" s="115">
        <v>54.3</v>
      </c>
      <c r="CM23" s="115">
        <v>54.92</v>
      </c>
      <c r="CN23" s="115">
        <v>52.49</v>
      </c>
      <c r="CO23" s="115">
        <v>50.24</v>
      </c>
      <c r="CP23" s="115">
        <v>46.64</v>
      </c>
      <c r="CQ23" s="115">
        <v>46.57</v>
      </c>
      <c r="CR23" s="115">
        <v>44.28</v>
      </c>
      <c r="CS23" s="115">
        <v>45.12</v>
      </c>
      <c r="CT23" s="115">
        <v>44.87</v>
      </c>
      <c r="CU23" s="115">
        <v>38.9</v>
      </c>
      <c r="CV23" s="115">
        <v>45.37</v>
      </c>
      <c r="CW23" s="115">
        <v>46.21</v>
      </c>
      <c r="CX23" s="115">
        <v>44.64</v>
      </c>
      <c r="CY23" s="115">
        <v>44.11</v>
      </c>
      <c r="CZ23" s="115">
        <v>36.22</v>
      </c>
      <c r="DA23" s="115">
        <v>33.26</v>
      </c>
      <c r="DB23" s="115">
        <v>35.020000000000003</v>
      </c>
      <c r="DC23" s="115">
        <v>33.049999999999997</v>
      </c>
      <c r="DD23" s="115">
        <v>40.14</v>
      </c>
      <c r="DE23" s="115">
        <v>30.9</v>
      </c>
      <c r="DF23" s="115">
        <v>31.31</v>
      </c>
      <c r="DG23" s="115">
        <v>30.45</v>
      </c>
      <c r="DH23" s="115">
        <v>32.83</v>
      </c>
      <c r="DI23" s="115">
        <v>29.37</v>
      </c>
      <c r="DJ23" s="115">
        <v>31.59</v>
      </c>
      <c r="DK23" s="115">
        <v>29.19</v>
      </c>
      <c r="DL23" s="115">
        <v>26.21</v>
      </c>
      <c r="DM23" s="115">
        <v>28.06</v>
      </c>
      <c r="DN23" s="115">
        <v>27.17</v>
      </c>
      <c r="DO23" s="115">
        <v>26.62</v>
      </c>
      <c r="DP23" s="115">
        <v>27.16</v>
      </c>
      <c r="DQ23" s="115">
        <v>25.32</v>
      </c>
      <c r="DR23" s="115">
        <v>23.22</v>
      </c>
      <c r="DS23" s="115">
        <v>24.7</v>
      </c>
      <c r="DT23" s="115">
        <v>23.39</v>
      </c>
      <c r="DU23" s="115">
        <v>24.82</v>
      </c>
      <c r="DV23" s="115">
        <v>23.1</v>
      </c>
      <c r="DW23" s="115">
        <v>22.87</v>
      </c>
      <c r="DX23" s="115">
        <v>22.8</v>
      </c>
      <c r="DY23" s="115">
        <v>32.53</v>
      </c>
      <c r="DZ23" s="115">
        <v>32.99</v>
      </c>
      <c r="EA23" s="115">
        <v>22.87</v>
      </c>
      <c r="EB23" s="115">
        <v>32.770000000000003</v>
      </c>
      <c r="EC23" s="115">
        <v>22.98</v>
      </c>
      <c r="ED23" s="115">
        <v>23</v>
      </c>
      <c r="EE23" s="115">
        <v>21.46</v>
      </c>
      <c r="EF23" s="115">
        <v>21.1</v>
      </c>
      <c r="EG23" s="115">
        <v>29.28</v>
      </c>
      <c r="EH23" s="115">
        <v>29.28</v>
      </c>
      <c r="EI23" s="115">
        <v>19.52</v>
      </c>
      <c r="EJ23" s="115">
        <v>19.52</v>
      </c>
      <c r="EK23" s="115">
        <v>19.91</v>
      </c>
      <c r="EL23" s="115">
        <v>18.420000000000002</v>
      </c>
      <c r="EM23" s="115">
        <v>18.420000000000002</v>
      </c>
      <c r="EN23" s="115">
        <v>18.420000000000002</v>
      </c>
      <c r="EO23" s="115">
        <v>18.420000000000002</v>
      </c>
      <c r="EP23" s="115">
        <v>18.420000000000002</v>
      </c>
      <c r="EQ23" s="115">
        <v>27.62</v>
      </c>
      <c r="ER23" s="115">
        <v>19.61</v>
      </c>
      <c r="ES23" s="115">
        <v>19.61</v>
      </c>
      <c r="ET23" s="115">
        <v>19.61</v>
      </c>
      <c r="EU23" s="115">
        <v>19.61</v>
      </c>
      <c r="EV23" s="115">
        <v>29.42</v>
      </c>
      <c r="EW23" s="115">
        <v>19.61</v>
      </c>
      <c r="EX23" s="115">
        <v>18.12</v>
      </c>
      <c r="EY23" s="115">
        <v>27.18</v>
      </c>
      <c r="EZ23" s="115">
        <v>18.12</v>
      </c>
      <c r="FA23" s="115">
        <v>18.12</v>
      </c>
      <c r="FB23" s="115">
        <v>18.12</v>
      </c>
      <c r="FC23" s="115">
        <v>27.18</v>
      </c>
      <c r="FD23" s="115">
        <v>18.510000000000002</v>
      </c>
      <c r="FE23" s="115">
        <v>18.510000000000002</v>
      </c>
      <c r="FF23" s="115">
        <v>18.510000000000002</v>
      </c>
      <c r="FG23" s="115">
        <v>18.510000000000002</v>
      </c>
      <c r="FH23" s="115">
        <v>18.510000000000002</v>
      </c>
      <c r="FI23" s="115">
        <v>18.510000000000002</v>
      </c>
      <c r="FJ23" s="115">
        <v>20.94</v>
      </c>
      <c r="FK23" s="115">
        <v>20.94</v>
      </c>
      <c r="FL23" s="115">
        <v>20.94</v>
      </c>
      <c r="FM23" s="115">
        <v>20.94</v>
      </c>
      <c r="FN23" s="115">
        <v>20.94</v>
      </c>
      <c r="FO23" s="115">
        <v>20.94</v>
      </c>
      <c r="FP23" s="115">
        <v>18.98</v>
      </c>
      <c r="FQ23" s="115">
        <v>18.98</v>
      </c>
      <c r="FR23" s="115">
        <v>18.98</v>
      </c>
      <c r="FS23" s="115">
        <v>18.98</v>
      </c>
      <c r="FT23" s="115">
        <v>18.98</v>
      </c>
      <c r="FU23" s="115">
        <v>18.98</v>
      </c>
      <c r="FV23" s="115">
        <v>24.46</v>
      </c>
      <c r="FW23" s="115">
        <v>24.08</v>
      </c>
      <c r="FX23" s="115">
        <v>21.37</v>
      </c>
      <c r="FY23" s="115">
        <v>21.37</v>
      </c>
      <c r="FZ23" s="115">
        <v>21.37</v>
      </c>
      <c r="GA23" s="115">
        <v>21.37</v>
      </c>
      <c r="GB23" s="115">
        <v>25.42</v>
      </c>
      <c r="GC23" s="115">
        <v>25.42</v>
      </c>
      <c r="GD23" s="115">
        <v>25.7</v>
      </c>
      <c r="GE23" s="115">
        <v>26.53</v>
      </c>
      <c r="GF23" s="115">
        <v>25.42</v>
      </c>
      <c r="GG23" s="115">
        <v>26.65</v>
      </c>
      <c r="GH23" s="115">
        <v>28.75</v>
      </c>
      <c r="GI23" s="115">
        <v>29.51</v>
      </c>
      <c r="GJ23" s="115">
        <v>31.5</v>
      </c>
      <c r="GK23" s="115">
        <v>32.659999999999997</v>
      </c>
      <c r="GL23" s="115">
        <v>33.869999999999997</v>
      </c>
      <c r="GM23" s="115">
        <v>36.01</v>
      </c>
      <c r="GN23" s="115">
        <v>30.46</v>
      </c>
      <c r="GO23" s="115">
        <v>33.81</v>
      </c>
      <c r="GP23" s="115">
        <v>37.33</v>
      </c>
      <c r="GQ23" s="115">
        <v>35.340000000000003</v>
      </c>
      <c r="GR23" s="115">
        <v>41.81</v>
      </c>
      <c r="GS23" s="115">
        <v>44.68</v>
      </c>
      <c r="GT23" s="115">
        <v>42.62</v>
      </c>
      <c r="GU23" s="115">
        <v>47.58</v>
      </c>
      <c r="GV23" s="115">
        <v>55.58</v>
      </c>
      <c r="GW23" s="115">
        <v>55.37</v>
      </c>
      <c r="GX23" s="115">
        <v>60.8</v>
      </c>
      <c r="GY23" s="115">
        <v>61.81</v>
      </c>
      <c r="GZ23" s="115">
        <v>55.13</v>
      </c>
      <c r="HA23" s="115">
        <v>58.55</v>
      </c>
      <c r="HB23" s="115">
        <v>60.62</v>
      </c>
      <c r="HC23" s="115">
        <v>70.209999999999994</v>
      </c>
      <c r="HD23" s="115">
        <v>70.67</v>
      </c>
      <c r="HE23" s="115">
        <v>80.91</v>
      </c>
      <c r="HF23" s="115">
        <v>78.47</v>
      </c>
      <c r="HG23" s="115">
        <v>83.52</v>
      </c>
      <c r="HH23" s="115">
        <v>92.69</v>
      </c>
      <c r="HI23" s="115">
        <v>94.87</v>
      </c>
      <c r="HJ23" s="115">
        <v>97.79</v>
      </c>
      <c r="HK23" s="115">
        <v>98.84</v>
      </c>
      <c r="HL23" s="115">
        <v>103.6</v>
      </c>
      <c r="HM23" s="115">
        <v>103.73</v>
      </c>
      <c r="HN23" s="115">
        <v>109.17</v>
      </c>
      <c r="HO23" s="115">
        <v>108.94</v>
      </c>
      <c r="HP23" s="115">
        <v>112.45</v>
      </c>
      <c r="HQ23" s="115">
        <v>114.3</v>
      </c>
      <c r="HR23" s="115">
        <v>117.46</v>
      </c>
      <c r="HS23" s="115">
        <v>118.45</v>
      </c>
      <c r="HT23" s="115">
        <v>136.37</v>
      </c>
      <c r="HU23" s="115">
        <v>137.09</v>
      </c>
      <c r="HV23" s="115">
        <v>136.37</v>
      </c>
      <c r="HW23" s="115">
        <v>133.15</v>
      </c>
      <c r="HX23" s="115">
        <v>100.24</v>
      </c>
      <c r="HY23" s="115">
        <v>98.18</v>
      </c>
      <c r="HZ23" s="115">
        <v>97.52</v>
      </c>
      <c r="IA23" s="115">
        <v>96.94</v>
      </c>
      <c r="IB23" s="115">
        <v>95.33</v>
      </c>
      <c r="IC23" s="115">
        <v>95.09</v>
      </c>
      <c r="ID23" s="115">
        <v>90.7</v>
      </c>
      <c r="IE23" s="115">
        <v>90.56</v>
      </c>
      <c r="IF23" s="115">
        <v>89.66</v>
      </c>
      <c r="IG23" s="115">
        <v>89.59</v>
      </c>
      <c r="IH23" s="115">
        <v>88.22</v>
      </c>
      <c r="II23" s="115">
        <v>86.83</v>
      </c>
      <c r="IJ23" s="115">
        <v>83.59</v>
      </c>
      <c r="IK23" s="115">
        <v>83.1</v>
      </c>
      <c r="IL23" s="115">
        <v>82.72</v>
      </c>
      <c r="IM23" s="115">
        <v>80.540000000000006</v>
      </c>
      <c r="IN23" s="115">
        <v>80.72</v>
      </c>
      <c r="IO23" s="115">
        <v>78.97</v>
      </c>
      <c r="IP23" s="115">
        <v>77</v>
      </c>
      <c r="IQ23" s="115">
        <v>76.05</v>
      </c>
      <c r="IR23" s="115">
        <v>76.459999999999994</v>
      </c>
      <c r="IS23" s="115">
        <v>75.78</v>
      </c>
      <c r="IT23" s="115">
        <v>75.03</v>
      </c>
      <c r="IU23" s="115">
        <v>74.209999999999994</v>
      </c>
      <c r="IV23" s="115">
        <v>74.45</v>
      </c>
      <c r="IW23" s="115">
        <v>73.37</v>
      </c>
      <c r="IX23" s="115">
        <v>71.88</v>
      </c>
      <c r="IY23" s="115">
        <v>70.84</v>
      </c>
      <c r="IZ23" s="115">
        <v>70.97</v>
      </c>
      <c r="JA23" s="115">
        <v>68.739999999999995</v>
      </c>
      <c r="JB23" s="115">
        <v>67.58</v>
      </c>
      <c r="JC23" s="115">
        <v>67.319999999999993</v>
      </c>
      <c r="JD23" s="115">
        <v>68.42</v>
      </c>
      <c r="JE23" s="115">
        <v>65.64</v>
      </c>
      <c r="JF23" s="115">
        <v>64.64</v>
      </c>
      <c r="JG23" s="115">
        <v>62.86</v>
      </c>
      <c r="JH23" s="115">
        <v>76.069999999999993</v>
      </c>
      <c r="JI23" s="115">
        <v>68.02</v>
      </c>
      <c r="JJ23" s="115">
        <v>68.37</v>
      </c>
      <c r="JK23" s="115">
        <v>66.739999999999995</v>
      </c>
      <c r="JL23" s="115">
        <v>67.69</v>
      </c>
      <c r="JM23" s="115">
        <v>66.680000000000007</v>
      </c>
      <c r="JN23" s="115">
        <v>61.25</v>
      </c>
      <c r="JO23" s="115">
        <v>60.07</v>
      </c>
      <c r="JP23" s="115">
        <v>59.75</v>
      </c>
      <c r="JQ23" s="115">
        <v>58.44</v>
      </c>
      <c r="JR23" s="115">
        <v>57.58</v>
      </c>
      <c r="JS23" s="115">
        <v>57.89</v>
      </c>
      <c r="JT23" s="115">
        <v>59.62</v>
      </c>
      <c r="JU23" s="115">
        <v>62.18</v>
      </c>
      <c r="JV23" s="115">
        <v>62.28</v>
      </c>
      <c r="JW23" s="115">
        <v>61</v>
      </c>
      <c r="JX23" s="115">
        <v>61.28</v>
      </c>
      <c r="JY23" s="115">
        <v>62.26</v>
      </c>
      <c r="JZ23" s="115">
        <v>84.73</v>
      </c>
      <c r="KA23" s="115">
        <v>84.64</v>
      </c>
      <c r="KB23" s="115">
        <v>81.06</v>
      </c>
      <c r="KC23" s="115">
        <v>81.17</v>
      </c>
      <c r="KD23" s="115">
        <v>99.77</v>
      </c>
      <c r="KE23" s="115">
        <v>79.67</v>
      </c>
    </row>
    <row r="24" spans="2:291">
      <c r="B24" s="165"/>
      <c r="C24" s="34" t="s">
        <v>3</v>
      </c>
      <c r="D24" s="114">
        <v>54.38</v>
      </c>
      <c r="E24" s="115">
        <v>53.59</v>
      </c>
      <c r="F24" s="115">
        <v>53.43</v>
      </c>
      <c r="G24" s="115">
        <v>52.7</v>
      </c>
      <c r="H24" s="115">
        <v>52.61</v>
      </c>
      <c r="I24" s="115">
        <v>52.28</v>
      </c>
      <c r="J24" s="115">
        <v>52.28</v>
      </c>
      <c r="K24" s="115">
        <v>51.8</v>
      </c>
      <c r="L24" s="115">
        <v>51.58</v>
      </c>
      <c r="M24" s="115">
        <v>51.39</v>
      </c>
      <c r="N24" s="115">
        <v>51.32</v>
      </c>
      <c r="O24" s="115">
        <v>51.13</v>
      </c>
      <c r="P24" s="115">
        <v>51.6</v>
      </c>
      <c r="Q24" s="115">
        <v>51.46</v>
      </c>
      <c r="R24" s="115">
        <v>51.24</v>
      </c>
      <c r="S24" s="115">
        <v>51.08</v>
      </c>
      <c r="T24" s="115">
        <v>50.77</v>
      </c>
      <c r="U24" s="115">
        <v>50.36</v>
      </c>
      <c r="V24" s="115">
        <v>49.2</v>
      </c>
      <c r="W24" s="115">
        <v>49.19</v>
      </c>
      <c r="X24" s="115">
        <v>48.9</v>
      </c>
      <c r="Y24" s="115">
        <v>49.07</v>
      </c>
      <c r="Z24" s="115">
        <v>48.53</v>
      </c>
      <c r="AA24" s="115">
        <v>48.41</v>
      </c>
      <c r="AB24" s="115">
        <v>48.15</v>
      </c>
      <c r="AC24" s="115">
        <v>48.38</v>
      </c>
      <c r="AD24" s="115">
        <v>48.04</v>
      </c>
      <c r="AE24" s="115">
        <v>48.02</v>
      </c>
      <c r="AF24" s="115">
        <v>47.65</v>
      </c>
      <c r="AG24" s="115">
        <v>47.5</v>
      </c>
      <c r="AH24" s="115">
        <v>45.91</v>
      </c>
      <c r="AI24" s="115">
        <v>46.18</v>
      </c>
      <c r="AJ24" s="115">
        <v>46.58</v>
      </c>
      <c r="AK24" s="115">
        <v>45.84</v>
      </c>
      <c r="AL24" s="115">
        <v>45.94</v>
      </c>
      <c r="AM24" s="115">
        <v>45.85</v>
      </c>
      <c r="AN24" s="115">
        <v>45.81</v>
      </c>
      <c r="AO24" s="115">
        <v>46.28</v>
      </c>
      <c r="AP24" s="115">
        <v>46.3</v>
      </c>
      <c r="AQ24" s="115">
        <v>46.44</v>
      </c>
      <c r="AR24" s="115">
        <v>46.27</v>
      </c>
      <c r="AS24" s="115">
        <v>46.86</v>
      </c>
      <c r="AT24" s="115">
        <v>46.63</v>
      </c>
      <c r="AU24" s="115">
        <v>47.92</v>
      </c>
      <c r="AV24" s="115">
        <v>46.54</v>
      </c>
      <c r="AW24" s="115">
        <v>46.64</v>
      </c>
      <c r="AX24" s="115">
        <v>46.68</v>
      </c>
      <c r="AY24" s="115">
        <v>47.16</v>
      </c>
      <c r="AZ24" s="115">
        <v>49.14</v>
      </c>
      <c r="BA24" s="115">
        <v>49.47</v>
      </c>
      <c r="BB24" s="115">
        <v>49.6</v>
      </c>
      <c r="BC24" s="115">
        <v>50.85</v>
      </c>
      <c r="BD24" s="115">
        <v>49.95</v>
      </c>
      <c r="BE24" s="115">
        <v>50.11</v>
      </c>
      <c r="BF24" s="115">
        <v>50.62</v>
      </c>
      <c r="BG24" s="115">
        <v>50.81</v>
      </c>
      <c r="BH24" s="115">
        <v>50.98</v>
      </c>
      <c r="BI24" s="115">
        <v>51.42</v>
      </c>
      <c r="BJ24" s="115">
        <v>51.86</v>
      </c>
      <c r="BK24" s="115">
        <v>52.55</v>
      </c>
      <c r="BL24" s="115">
        <v>56.82</v>
      </c>
      <c r="BM24" s="115">
        <v>56.95</v>
      </c>
      <c r="BN24" s="115">
        <v>57.36</v>
      </c>
      <c r="BO24" s="115">
        <v>57.96</v>
      </c>
      <c r="BP24" s="115">
        <v>58.2</v>
      </c>
      <c r="BQ24" s="115">
        <v>58.54</v>
      </c>
      <c r="BR24" s="115">
        <v>63.99</v>
      </c>
      <c r="BS24" s="115">
        <v>64.45</v>
      </c>
      <c r="BT24" s="115">
        <v>64.47</v>
      </c>
      <c r="BU24" s="115">
        <v>64.489999999999995</v>
      </c>
      <c r="BV24" s="115">
        <v>64.59</v>
      </c>
      <c r="BW24" s="115">
        <v>64.239999999999995</v>
      </c>
      <c r="BX24" s="115">
        <v>67.48</v>
      </c>
      <c r="BY24" s="115">
        <v>68.180000000000007</v>
      </c>
      <c r="BZ24" s="115">
        <v>68.87</v>
      </c>
      <c r="CA24" s="115">
        <v>68.31</v>
      </c>
      <c r="CB24" s="115">
        <v>68.83</v>
      </c>
      <c r="CC24" s="115">
        <v>67.680000000000007</v>
      </c>
      <c r="CD24" s="115">
        <v>73.28</v>
      </c>
      <c r="CE24" s="115">
        <v>73.930000000000007</v>
      </c>
      <c r="CF24" s="115">
        <v>74</v>
      </c>
      <c r="CG24" s="115">
        <v>73.02</v>
      </c>
      <c r="CH24" s="115">
        <v>72.459999999999994</v>
      </c>
      <c r="CI24" s="115">
        <v>71.930000000000007</v>
      </c>
      <c r="CJ24" s="115">
        <v>64.25</v>
      </c>
      <c r="CK24" s="115">
        <v>62.37</v>
      </c>
      <c r="CL24" s="115">
        <v>61.28</v>
      </c>
      <c r="CM24" s="115">
        <v>61.48</v>
      </c>
      <c r="CN24" s="115">
        <v>61.3</v>
      </c>
      <c r="CO24" s="115">
        <v>60.93</v>
      </c>
      <c r="CP24" s="115">
        <v>65.010000000000005</v>
      </c>
      <c r="CQ24" s="115">
        <v>62.55</v>
      </c>
      <c r="CR24" s="115">
        <v>62.76</v>
      </c>
      <c r="CS24" s="115">
        <v>60.67</v>
      </c>
      <c r="CT24" s="115">
        <v>60</v>
      </c>
      <c r="CU24" s="115">
        <v>59.4</v>
      </c>
      <c r="CV24" s="115">
        <v>59.16</v>
      </c>
      <c r="CW24" s="115">
        <v>61.42</v>
      </c>
      <c r="CX24" s="115">
        <v>56.8</v>
      </c>
      <c r="CY24" s="115">
        <v>56.56</v>
      </c>
      <c r="CZ24" s="115">
        <v>54.47</v>
      </c>
      <c r="DA24" s="115">
        <v>53.01</v>
      </c>
      <c r="DB24" s="115">
        <v>58.93</v>
      </c>
      <c r="DC24" s="115">
        <v>56.27</v>
      </c>
      <c r="DD24" s="115">
        <v>56.06</v>
      </c>
      <c r="DE24" s="115">
        <v>54.56</v>
      </c>
      <c r="DF24" s="115">
        <v>52.82</v>
      </c>
      <c r="DG24" s="115">
        <v>52.73</v>
      </c>
      <c r="DH24" s="115">
        <v>55.38</v>
      </c>
      <c r="DI24" s="115">
        <v>53.99</v>
      </c>
      <c r="DJ24" s="115">
        <v>53.85</v>
      </c>
      <c r="DK24" s="115">
        <v>53.77</v>
      </c>
      <c r="DL24" s="115">
        <v>52.91</v>
      </c>
      <c r="DM24" s="115">
        <v>50.69</v>
      </c>
      <c r="DN24" s="115">
        <v>53.75</v>
      </c>
      <c r="DO24" s="115">
        <v>52</v>
      </c>
      <c r="DP24" s="115">
        <v>48.99</v>
      </c>
      <c r="DQ24" s="115">
        <v>48.35</v>
      </c>
      <c r="DR24" s="115">
        <v>49.21</v>
      </c>
      <c r="DS24" s="115">
        <v>46.16</v>
      </c>
      <c r="DT24" s="115">
        <v>50.37</v>
      </c>
      <c r="DU24" s="115">
        <v>51.12</v>
      </c>
      <c r="DV24" s="115">
        <v>48.52</v>
      </c>
      <c r="DW24" s="115">
        <v>51.41</v>
      </c>
      <c r="DX24" s="115">
        <v>46.12</v>
      </c>
      <c r="DY24" s="115">
        <v>45.21</v>
      </c>
      <c r="DZ24" s="115">
        <v>44.22</v>
      </c>
      <c r="EA24" s="115">
        <v>44.32</v>
      </c>
      <c r="EB24" s="115">
        <v>42.92</v>
      </c>
      <c r="EC24" s="115">
        <v>42.93</v>
      </c>
      <c r="ED24" s="115">
        <v>44.89</v>
      </c>
      <c r="EE24" s="115">
        <v>47.86</v>
      </c>
      <c r="EF24" s="115">
        <v>48.16</v>
      </c>
      <c r="EG24" s="115">
        <v>45.15</v>
      </c>
      <c r="EH24" s="115">
        <v>44.1</v>
      </c>
      <c r="EI24" s="115">
        <v>46.63</v>
      </c>
      <c r="EJ24" s="115">
        <v>45.64</v>
      </c>
      <c r="EK24" s="115">
        <v>45.75</v>
      </c>
      <c r="EL24" s="115">
        <v>46.08</v>
      </c>
      <c r="EM24" s="115">
        <v>48.58</v>
      </c>
      <c r="EN24" s="115">
        <v>48.69</v>
      </c>
      <c r="EO24" s="115">
        <v>48.04</v>
      </c>
      <c r="EP24" s="115">
        <v>42.62</v>
      </c>
      <c r="EQ24" s="115">
        <v>41.92</v>
      </c>
      <c r="ER24" s="115">
        <v>42.17</v>
      </c>
      <c r="ES24" s="115">
        <v>41.76</v>
      </c>
      <c r="ET24" s="115">
        <v>47.48</v>
      </c>
      <c r="EU24" s="115">
        <v>47.65</v>
      </c>
      <c r="EV24" s="115">
        <v>42.88</v>
      </c>
      <c r="EW24" s="115">
        <v>41.28</v>
      </c>
      <c r="EX24" s="115">
        <v>39.42</v>
      </c>
      <c r="EY24" s="115">
        <v>39.17</v>
      </c>
      <c r="EZ24" s="115">
        <v>43.33</v>
      </c>
      <c r="FA24" s="115">
        <v>39.270000000000003</v>
      </c>
      <c r="FB24" s="115">
        <v>39.1</v>
      </c>
      <c r="FC24" s="115">
        <v>42.94</v>
      </c>
      <c r="FD24" s="115">
        <v>46.34</v>
      </c>
      <c r="FE24" s="115">
        <v>46.35</v>
      </c>
      <c r="FF24" s="115">
        <v>46.64</v>
      </c>
      <c r="FG24" s="115">
        <v>41.06</v>
      </c>
      <c r="FH24" s="115">
        <v>41.53</v>
      </c>
      <c r="FI24" s="115">
        <v>42.65</v>
      </c>
      <c r="FJ24" s="115">
        <v>44.58</v>
      </c>
      <c r="FK24" s="115">
        <v>43.67</v>
      </c>
      <c r="FL24" s="115">
        <v>42.08</v>
      </c>
      <c r="FM24" s="115">
        <v>42.12</v>
      </c>
      <c r="FN24" s="115">
        <v>41.71</v>
      </c>
      <c r="FO24" s="115">
        <v>42.13</v>
      </c>
      <c r="FP24" s="115">
        <v>38.78</v>
      </c>
      <c r="FQ24" s="115">
        <v>42.2</v>
      </c>
      <c r="FR24" s="115">
        <v>41.04</v>
      </c>
      <c r="FS24" s="115">
        <v>42.03</v>
      </c>
      <c r="FT24" s="115">
        <v>42.53</v>
      </c>
      <c r="FU24" s="115">
        <v>43.93</v>
      </c>
      <c r="FV24" s="115">
        <v>41.2</v>
      </c>
      <c r="FW24" s="115">
        <v>41.37</v>
      </c>
      <c r="FX24" s="115">
        <v>43.57</v>
      </c>
      <c r="FY24" s="115">
        <v>43.11</v>
      </c>
      <c r="FZ24" s="115">
        <v>43.28</v>
      </c>
      <c r="GA24" s="115">
        <v>45.24</v>
      </c>
      <c r="GB24" s="115">
        <v>42.72</v>
      </c>
      <c r="GC24" s="115">
        <v>44.21</v>
      </c>
      <c r="GD24" s="115">
        <v>44.61</v>
      </c>
      <c r="GE24" s="115">
        <v>46.71</v>
      </c>
      <c r="GF24" s="115">
        <v>45.69</v>
      </c>
      <c r="GG24" s="115">
        <v>46.32</v>
      </c>
      <c r="GH24" s="115">
        <v>48.86</v>
      </c>
      <c r="GI24" s="115">
        <v>49.45</v>
      </c>
      <c r="GJ24" s="115">
        <v>48.73</v>
      </c>
      <c r="GK24" s="115">
        <v>49.59</v>
      </c>
      <c r="GL24" s="115">
        <v>50.79</v>
      </c>
      <c r="GM24" s="115">
        <v>52.31</v>
      </c>
      <c r="GN24" s="115">
        <v>49.2</v>
      </c>
      <c r="GO24" s="115">
        <v>49.02</v>
      </c>
      <c r="GP24" s="115">
        <v>50.9</v>
      </c>
      <c r="GQ24" s="115">
        <v>51.24</v>
      </c>
      <c r="GR24" s="115">
        <v>52.51</v>
      </c>
      <c r="GS24" s="115">
        <v>53.73</v>
      </c>
      <c r="GT24" s="115">
        <v>53.76</v>
      </c>
      <c r="GU24" s="115">
        <v>53.84</v>
      </c>
      <c r="GV24" s="115">
        <v>54.81</v>
      </c>
      <c r="GW24" s="115">
        <v>56.34</v>
      </c>
      <c r="GX24" s="115">
        <v>56.9</v>
      </c>
      <c r="GY24" s="115">
        <v>58.45</v>
      </c>
      <c r="GZ24" s="115">
        <v>55.26</v>
      </c>
      <c r="HA24" s="115">
        <v>55.66</v>
      </c>
      <c r="HB24" s="115">
        <v>57.14</v>
      </c>
      <c r="HC24" s="115">
        <v>58.3</v>
      </c>
      <c r="HD24" s="115">
        <v>58.81</v>
      </c>
      <c r="HE24" s="115">
        <v>61.65</v>
      </c>
      <c r="HF24" s="115">
        <v>59.86</v>
      </c>
      <c r="HG24" s="115">
        <v>60.12</v>
      </c>
      <c r="HH24" s="115">
        <v>60.98</v>
      </c>
      <c r="HI24" s="115">
        <v>61.71</v>
      </c>
      <c r="HJ24" s="115">
        <v>61.71</v>
      </c>
      <c r="HK24" s="115">
        <v>63.76</v>
      </c>
      <c r="HL24" s="115">
        <v>68.48</v>
      </c>
      <c r="HM24" s="115">
        <v>68.010000000000005</v>
      </c>
      <c r="HN24" s="115">
        <v>69.150000000000006</v>
      </c>
      <c r="HO24" s="115">
        <v>70.05</v>
      </c>
      <c r="HP24" s="115">
        <v>69.83</v>
      </c>
      <c r="HQ24" s="115">
        <v>70.22</v>
      </c>
      <c r="HR24" s="115">
        <v>69.099999999999994</v>
      </c>
      <c r="HS24" s="115">
        <v>69.099999999999994</v>
      </c>
      <c r="HT24" s="115">
        <v>69.03</v>
      </c>
      <c r="HU24" s="115">
        <v>68.14</v>
      </c>
      <c r="HV24" s="115">
        <v>68.97</v>
      </c>
      <c r="HW24" s="115">
        <v>67.819999999999993</v>
      </c>
      <c r="HX24" s="115">
        <v>65.06</v>
      </c>
      <c r="HY24" s="115">
        <v>64.09</v>
      </c>
      <c r="HZ24" s="115">
        <v>64.37</v>
      </c>
      <c r="IA24" s="115">
        <v>64.400000000000006</v>
      </c>
      <c r="IB24" s="115">
        <v>64.2</v>
      </c>
      <c r="IC24" s="115">
        <v>63.81</v>
      </c>
      <c r="ID24" s="115">
        <v>63.61</v>
      </c>
      <c r="IE24" s="115">
        <v>63.2</v>
      </c>
      <c r="IF24" s="115">
        <v>63.2</v>
      </c>
      <c r="IG24" s="115">
        <v>63.27</v>
      </c>
      <c r="IH24" s="115">
        <v>62.59</v>
      </c>
      <c r="II24" s="115">
        <v>62.4</v>
      </c>
      <c r="IJ24" s="115">
        <v>68.930000000000007</v>
      </c>
      <c r="IK24" s="115">
        <v>68.930000000000007</v>
      </c>
      <c r="IL24" s="115">
        <v>67.81</v>
      </c>
      <c r="IM24" s="115">
        <v>67.31</v>
      </c>
      <c r="IN24" s="115">
        <v>67.209999999999994</v>
      </c>
      <c r="IO24" s="115">
        <v>66.87</v>
      </c>
      <c r="IP24" s="115">
        <v>63.04</v>
      </c>
      <c r="IQ24" s="115">
        <v>61.87</v>
      </c>
      <c r="IR24" s="115">
        <v>61.54</v>
      </c>
      <c r="IS24" s="115">
        <v>61.39</v>
      </c>
      <c r="IT24" s="115">
        <v>61.27</v>
      </c>
      <c r="IU24" s="115">
        <v>60.59</v>
      </c>
      <c r="IV24" s="115">
        <v>59.98</v>
      </c>
      <c r="IW24" s="115">
        <v>59.68</v>
      </c>
      <c r="IX24" s="115">
        <v>60.32</v>
      </c>
      <c r="IY24" s="115">
        <v>59.99</v>
      </c>
      <c r="IZ24" s="115">
        <v>58.77</v>
      </c>
      <c r="JA24" s="115">
        <v>58.12</v>
      </c>
      <c r="JB24" s="115">
        <v>55.59</v>
      </c>
      <c r="JC24" s="115">
        <v>55.7</v>
      </c>
      <c r="JD24" s="115">
        <v>54.91</v>
      </c>
      <c r="JE24" s="115">
        <v>54.38</v>
      </c>
      <c r="JF24" s="115">
        <v>53.74</v>
      </c>
      <c r="JG24" s="115">
        <v>53.35</v>
      </c>
      <c r="JH24" s="115">
        <v>55.75</v>
      </c>
      <c r="JI24" s="115">
        <v>56.07</v>
      </c>
      <c r="JJ24" s="115">
        <v>56.63</v>
      </c>
      <c r="JK24" s="115">
        <v>55.54</v>
      </c>
      <c r="JL24" s="115">
        <v>56.09</v>
      </c>
      <c r="JM24" s="115">
        <v>55.68</v>
      </c>
      <c r="JN24" s="115">
        <v>54.02</v>
      </c>
      <c r="JO24" s="115">
        <v>53.05</v>
      </c>
      <c r="JP24" s="115">
        <v>52.98</v>
      </c>
      <c r="JQ24" s="115">
        <v>52.33</v>
      </c>
      <c r="JR24" s="115">
        <v>51.61</v>
      </c>
      <c r="JS24" s="115">
        <v>51.46</v>
      </c>
      <c r="JT24" s="115">
        <v>55.56</v>
      </c>
      <c r="JU24" s="115">
        <v>56.64</v>
      </c>
      <c r="JV24" s="115">
        <v>57.06</v>
      </c>
      <c r="JW24" s="115">
        <v>56.39</v>
      </c>
      <c r="JX24" s="115">
        <v>56.18</v>
      </c>
      <c r="JY24" s="115">
        <v>56.44</v>
      </c>
      <c r="JZ24" s="115">
        <v>58.34</v>
      </c>
      <c r="KA24" s="115">
        <v>57.33</v>
      </c>
      <c r="KB24" s="115">
        <v>56.39</v>
      </c>
      <c r="KC24" s="115">
        <v>56.26</v>
      </c>
      <c r="KD24" s="115">
        <v>55.6</v>
      </c>
      <c r="KE24" s="115">
        <v>55.38</v>
      </c>
    </row>
    <row r="25" spans="2:291" ht="15.75" thickBot="1">
      <c r="B25" s="166"/>
      <c r="C25" s="109" t="s">
        <v>4</v>
      </c>
      <c r="D25" s="116">
        <v>57.2</v>
      </c>
      <c r="E25" s="117">
        <v>57.01</v>
      </c>
      <c r="F25" s="117">
        <v>56.21</v>
      </c>
      <c r="G25" s="117">
        <v>54.96</v>
      </c>
      <c r="H25" s="117">
        <v>54.52</v>
      </c>
      <c r="I25" s="117">
        <v>54.19</v>
      </c>
      <c r="J25" s="117">
        <v>51.32</v>
      </c>
      <c r="K25" s="117">
        <v>51.08</v>
      </c>
      <c r="L25" s="117">
        <v>50.24</v>
      </c>
      <c r="M25" s="117">
        <v>50.01</v>
      </c>
      <c r="N25" s="117">
        <v>50.01</v>
      </c>
      <c r="O25" s="117">
        <v>49.42</v>
      </c>
      <c r="P25" s="117">
        <v>48.86</v>
      </c>
      <c r="Q25" s="117">
        <v>48.72</v>
      </c>
      <c r="R25" s="117">
        <v>48.4</v>
      </c>
      <c r="S25" s="117">
        <v>47.47</v>
      </c>
      <c r="T25" s="117">
        <v>46.97</v>
      </c>
      <c r="U25" s="117">
        <v>46.51</v>
      </c>
      <c r="V25" s="117">
        <v>43.21</v>
      </c>
      <c r="W25" s="117">
        <v>42.92</v>
      </c>
      <c r="X25" s="117">
        <v>42.03</v>
      </c>
      <c r="Y25" s="117">
        <v>41.72</v>
      </c>
      <c r="Z25" s="117">
        <v>41.1</v>
      </c>
      <c r="AA25" s="117">
        <v>40.729999999999997</v>
      </c>
      <c r="AB25" s="117">
        <v>38.4</v>
      </c>
      <c r="AC25" s="117">
        <v>38.61</v>
      </c>
      <c r="AD25" s="117">
        <v>38.14</v>
      </c>
      <c r="AE25" s="117">
        <v>37.82</v>
      </c>
      <c r="AF25" s="117">
        <v>37.56</v>
      </c>
      <c r="AG25" s="117">
        <v>37.229999999999997</v>
      </c>
      <c r="AH25" s="117">
        <v>35.93</v>
      </c>
      <c r="AI25" s="117">
        <v>35.82</v>
      </c>
      <c r="AJ25" s="117">
        <v>35.64</v>
      </c>
      <c r="AK25" s="117">
        <v>36.11</v>
      </c>
      <c r="AL25" s="117">
        <v>35.75</v>
      </c>
      <c r="AM25" s="117">
        <v>35.590000000000003</v>
      </c>
      <c r="AN25" s="117">
        <v>33.96</v>
      </c>
      <c r="AO25" s="117">
        <v>34.590000000000003</v>
      </c>
      <c r="AP25" s="117">
        <v>34.42</v>
      </c>
      <c r="AQ25" s="117">
        <v>34.340000000000003</v>
      </c>
      <c r="AR25" s="117">
        <v>33.79</v>
      </c>
      <c r="AS25" s="117">
        <v>34.04</v>
      </c>
      <c r="AT25" s="117">
        <v>34.17</v>
      </c>
      <c r="AU25" s="117">
        <v>34.36</v>
      </c>
      <c r="AV25" s="117">
        <v>34.53</v>
      </c>
      <c r="AW25" s="117">
        <v>34.770000000000003</v>
      </c>
      <c r="AX25" s="117">
        <v>34.799999999999997</v>
      </c>
      <c r="AY25" s="117">
        <v>35.24</v>
      </c>
      <c r="AZ25" s="117">
        <v>37.450000000000003</v>
      </c>
      <c r="BA25" s="117">
        <v>38.04</v>
      </c>
      <c r="BB25" s="117">
        <v>38.29</v>
      </c>
      <c r="BC25" s="117">
        <v>38.659999999999997</v>
      </c>
      <c r="BD25" s="117">
        <v>38.64</v>
      </c>
      <c r="BE25" s="117">
        <v>39.270000000000003</v>
      </c>
      <c r="BF25" s="117">
        <v>40.74</v>
      </c>
      <c r="BG25" s="117">
        <v>41.23</v>
      </c>
      <c r="BH25" s="117">
        <v>41.42</v>
      </c>
      <c r="BI25" s="117">
        <v>41.99</v>
      </c>
      <c r="BJ25" s="117">
        <v>42.88</v>
      </c>
      <c r="BK25" s="117">
        <v>43.34</v>
      </c>
      <c r="BL25" s="117">
        <v>49.24</v>
      </c>
      <c r="BM25" s="117">
        <v>51.28</v>
      </c>
      <c r="BN25" s="117">
        <v>51.92</v>
      </c>
      <c r="BO25" s="117">
        <v>52.41</v>
      </c>
      <c r="BP25" s="117">
        <v>52.04</v>
      </c>
      <c r="BQ25" s="117">
        <v>52.65</v>
      </c>
      <c r="BR25" s="117">
        <v>55.47</v>
      </c>
      <c r="BS25" s="117">
        <v>56.44</v>
      </c>
      <c r="BT25" s="117">
        <v>55.8</v>
      </c>
      <c r="BU25" s="117">
        <v>55.51</v>
      </c>
      <c r="BV25" s="117">
        <v>55.46</v>
      </c>
      <c r="BW25" s="117">
        <v>55.22</v>
      </c>
      <c r="BX25" s="117">
        <v>62.59</v>
      </c>
      <c r="BY25" s="117">
        <v>63.62</v>
      </c>
      <c r="BZ25" s="117">
        <v>63.73</v>
      </c>
      <c r="CA25" s="117">
        <v>62.76</v>
      </c>
      <c r="CB25" s="117">
        <v>62.87</v>
      </c>
      <c r="CC25" s="117">
        <v>60.95</v>
      </c>
      <c r="CD25" s="117">
        <v>70</v>
      </c>
      <c r="CE25" s="117">
        <v>71.98</v>
      </c>
      <c r="CF25" s="117">
        <v>68.34</v>
      </c>
      <c r="CG25" s="117">
        <v>67.72</v>
      </c>
      <c r="CH25" s="117">
        <v>66.08</v>
      </c>
      <c r="CI25" s="117">
        <v>63.84</v>
      </c>
      <c r="CJ25" s="117">
        <v>52.81</v>
      </c>
      <c r="CK25" s="117">
        <v>52.13</v>
      </c>
      <c r="CL25" s="117">
        <v>50.89</v>
      </c>
      <c r="CM25" s="117">
        <v>50.58</v>
      </c>
      <c r="CN25" s="117">
        <v>48.89</v>
      </c>
      <c r="CO25" s="117">
        <v>46.96</v>
      </c>
      <c r="CP25" s="117">
        <v>49.24</v>
      </c>
      <c r="CQ25" s="117">
        <v>48.24</v>
      </c>
      <c r="CR25" s="117">
        <v>45.69</v>
      </c>
      <c r="CS25" s="117">
        <v>44.32</v>
      </c>
      <c r="CT25" s="117">
        <v>43.7</v>
      </c>
      <c r="CU25" s="117">
        <v>40.700000000000003</v>
      </c>
      <c r="CV25" s="117">
        <v>46.94</v>
      </c>
      <c r="CW25" s="117">
        <v>48.03</v>
      </c>
      <c r="CX25" s="117">
        <v>44.67</v>
      </c>
      <c r="CY25" s="117">
        <v>42.82</v>
      </c>
      <c r="CZ25" s="117">
        <v>41.08</v>
      </c>
      <c r="DA25" s="117">
        <v>39.409999999999997</v>
      </c>
      <c r="DB25" s="117">
        <v>39.880000000000003</v>
      </c>
      <c r="DC25" s="117">
        <v>39.96</v>
      </c>
      <c r="DD25" s="117">
        <v>39.06</v>
      </c>
      <c r="DE25" s="117">
        <v>38.020000000000003</v>
      </c>
      <c r="DF25" s="117">
        <v>35.770000000000003</v>
      </c>
      <c r="DG25" s="117">
        <v>35.770000000000003</v>
      </c>
      <c r="DH25" s="117">
        <v>38.17</v>
      </c>
      <c r="DI25" s="117">
        <v>36.979999999999997</v>
      </c>
      <c r="DJ25" s="117">
        <v>35.65</v>
      </c>
      <c r="DK25" s="117">
        <v>35.200000000000003</v>
      </c>
      <c r="DL25" s="117">
        <v>34.58</v>
      </c>
      <c r="DM25" s="117">
        <v>32.74</v>
      </c>
      <c r="DN25" s="117">
        <v>30.78</v>
      </c>
      <c r="DO25" s="117">
        <v>30.62</v>
      </c>
      <c r="DP25" s="117">
        <v>30.34</v>
      </c>
      <c r="DQ25" s="117">
        <v>29.13</v>
      </c>
      <c r="DR25" s="117">
        <v>30.07</v>
      </c>
      <c r="DS25" s="117">
        <v>28.87</v>
      </c>
      <c r="DT25" s="117">
        <v>30.21</v>
      </c>
      <c r="DU25" s="117">
        <v>29.73</v>
      </c>
      <c r="DV25" s="117">
        <v>28.65</v>
      </c>
      <c r="DW25" s="117">
        <v>28.14</v>
      </c>
      <c r="DX25" s="117">
        <v>27.86</v>
      </c>
      <c r="DY25" s="117">
        <v>27.39</v>
      </c>
      <c r="DZ25" s="117">
        <v>28.18</v>
      </c>
      <c r="EA25" s="117">
        <v>28.25</v>
      </c>
      <c r="EB25" s="117">
        <v>27.8</v>
      </c>
      <c r="EC25" s="117">
        <v>27.29</v>
      </c>
      <c r="ED25" s="117">
        <v>27.5</v>
      </c>
      <c r="EE25" s="117">
        <v>26.89</v>
      </c>
      <c r="EF25" s="117">
        <v>26.69</v>
      </c>
      <c r="EG25" s="117">
        <v>26.46</v>
      </c>
      <c r="EH25" s="117">
        <v>25.71</v>
      </c>
      <c r="EI25" s="117">
        <v>26.06</v>
      </c>
      <c r="EJ25" s="117">
        <v>24.34</v>
      </c>
      <c r="EK25" s="117">
        <v>25.13</v>
      </c>
      <c r="EL25" s="117">
        <v>25.02</v>
      </c>
      <c r="EM25" s="117">
        <v>25.26</v>
      </c>
      <c r="EN25" s="117">
        <v>25.24</v>
      </c>
      <c r="EO25" s="117">
        <v>25.23</v>
      </c>
      <c r="EP25" s="117">
        <v>25.55</v>
      </c>
      <c r="EQ25" s="117">
        <v>25.42</v>
      </c>
      <c r="ER25" s="117">
        <v>25.48</v>
      </c>
      <c r="ES25" s="117">
        <v>25.33</v>
      </c>
      <c r="ET25" s="117">
        <v>24.66</v>
      </c>
      <c r="EU25" s="117">
        <v>24.96</v>
      </c>
      <c r="EV25" s="117">
        <v>25.22</v>
      </c>
      <c r="EW25" s="117">
        <v>25.79</v>
      </c>
      <c r="EX25" s="117">
        <v>25.69</v>
      </c>
      <c r="EY25" s="117">
        <v>25.61</v>
      </c>
      <c r="EZ25" s="117">
        <v>25.03</v>
      </c>
      <c r="FA25" s="117">
        <v>25.75</v>
      </c>
      <c r="FB25" s="117">
        <v>25.12</v>
      </c>
      <c r="FC25" s="117">
        <v>25.26</v>
      </c>
      <c r="FD25" s="117">
        <v>25.84</v>
      </c>
      <c r="FE25" s="117">
        <v>25.74</v>
      </c>
      <c r="FF25" s="117">
        <v>25.62</v>
      </c>
      <c r="FG25" s="117">
        <v>25.31</v>
      </c>
      <c r="FH25" s="117">
        <v>25.88</v>
      </c>
      <c r="FI25" s="117">
        <v>26.33</v>
      </c>
      <c r="FJ25" s="117">
        <v>26.77</v>
      </c>
      <c r="FK25" s="117">
        <v>26.11</v>
      </c>
      <c r="FL25" s="117">
        <v>25.97</v>
      </c>
      <c r="FM25" s="117">
        <v>26.64</v>
      </c>
      <c r="FN25" s="117">
        <v>26.7</v>
      </c>
      <c r="FO25" s="117">
        <v>26.76</v>
      </c>
      <c r="FP25" s="117">
        <v>25.67</v>
      </c>
      <c r="FQ25" s="117">
        <v>26.63</v>
      </c>
      <c r="FR25" s="117">
        <v>27.02</v>
      </c>
      <c r="FS25" s="117">
        <v>27.66</v>
      </c>
      <c r="FT25" s="117">
        <v>27.71</v>
      </c>
      <c r="FU25" s="117">
        <v>28.26</v>
      </c>
      <c r="FV25" s="117">
        <v>28.93</v>
      </c>
      <c r="FW25" s="117">
        <v>29.66</v>
      </c>
      <c r="FX25" s="117">
        <v>30.63</v>
      </c>
      <c r="FY25" s="117">
        <v>30.56</v>
      </c>
      <c r="FZ25" s="117">
        <v>31.13</v>
      </c>
      <c r="GA25" s="117">
        <v>31.63</v>
      </c>
      <c r="GB25" s="117">
        <v>33.15</v>
      </c>
      <c r="GC25" s="117">
        <v>34.6</v>
      </c>
      <c r="GD25" s="117">
        <v>34.9</v>
      </c>
      <c r="GE25" s="117">
        <v>35.81</v>
      </c>
      <c r="GF25" s="117">
        <v>34.9</v>
      </c>
      <c r="GG25" s="117">
        <v>36.880000000000003</v>
      </c>
      <c r="GH25" s="117">
        <v>37.119999999999997</v>
      </c>
      <c r="GI25" s="117">
        <v>38.78</v>
      </c>
      <c r="GJ25" s="117">
        <v>40.299999999999997</v>
      </c>
      <c r="GK25" s="117">
        <v>41.85</v>
      </c>
      <c r="GL25" s="117">
        <v>43.4</v>
      </c>
      <c r="GM25" s="117">
        <v>46.14</v>
      </c>
      <c r="GN25" s="117">
        <v>41.74</v>
      </c>
      <c r="GO25" s="117">
        <v>42.73</v>
      </c>
      <c r="GP25" s="117">
        <v>44.17</v>
      </c>
      <c r="GQ25" s="117">
        <v>46.88</v>
      </c>
      <c r="GR25" s="117">
        <v>50.22</v>
      </c>
      <c r="GS25" s="117">
        <v>54.04</v>
      </c>
      <c r="GT25" s="117">
        <v>53.35</v>
      </c>
      <c r="GU25" s="117">
        <v>56.01</v>
      </c>
      <c r="GV25" s="117">
        <v>59.93</v>
      </c>
      <c r="GW25" s="117">
        <v>62.6</v>
      </c>
      <c r="GX25" s="117">
        <v>64.53</v>
      </c>
      <c r="GY25" s="117">
        <v>67.67</v>
      </c>
      <c r="GZ25" s="117">
        <v>60.46</v>
      </c>
      <c r="HA25" s="117">
        <v>61.5</v>
      </c>
      <c r="HB25" s="117">
        <v>65.41</v>
      </c>
      <c r="HC25" s="117">
        <v>68.84</v>
      </c>
      <c r="HD25" s="117">
        <v>71.010000000000005</v>
      </c>
      <c r="HE25" s="117">
        <v>77.239999999999995</v>
      </c>
      <c r="HF25" s="117">
        <v>76.11</v>
      </c>
      <c r="HG25" s="117">
        <v>77.78</v>
      </c>
      <c r="HH25" s="117">
        <v>81.88</v>
      </c>
      <c r="HI25" s="117">
        <v>84.5</v>
      </c>
      <c r="HJ25" s="117">
        <v>86.78</v>
      </c>
      <c r="HK25" s="117">
        <v>87.6</v>
      </c>
      <c r="HL25" s="117">
        <v>92.51</v>
      </c>
      <c r="HM25" s="117">
        <v>92.53</v>
      </c>
      <c r="HN25" s="117">
        <v>96.73</v>
      </c>
      <c r="HO25" s="117">
        <v>96.35</v>
      </c>
      <c r="HP25" s="117">
        <v>99.22</v>
      </c>
      <c r="HQ25" s="117">
        <v>97.96</v>
      </c>
      <c r="HR25" s="117">
        <v>105.31</v>
      </c>
      <c r="HS25" s="117">
        <v>106.8</v>
      </c>
      <c r="HT25" s="117">
        <v>105.01</v>
      </c>
      <c r="HU25" s="117">
        <v>103.7</v>
      </c>
      <c r="HV25" s="117">
        <v>103.35</v>
      </c>
      <c r="HW25" s="117">
        <v>100.8</v>
      </c>
      <c r="HX25" s="117">
        <v>86.89</v>
      </c>
      <c r="HY25" s="117">
        <v>85.22</v>
      </c>
      <c r="HZ25" s="117">
        <v>84.4</v>
      </c>
      <c r="IA25" s="117">
        <v>82.94</v>
      </c>
      <c r="IB25" s="117">
        <v>82.33</v>
      </c>
      <c r="IC25" s="117">
        <v>80.319999999999993</v>
      </c>
      <c r="ID25" s="117">
        <v>80.67</v>
      </c>
      <c r="IE25" s="117">
        <v>80.14</v>
      </c>
      <c r="IF25" s="117">
        <v>79.569999999999993</v>
      </c>
      <c r="IG25" s="117">
        <v>79.8</v>
      </c>
      <c r="IH25" s="117">
        <v>78.510000000000005</v>
      </c>
      <c r="II25" s="117">
        <v>77.260000000000005</v>
      </c>
      <c r="IJ25" s="117">
        <v>74.92</v>
      </c>
      <c r="IK25" s="117">
        <v>74.3</v>
      </c>
      <c r="IL25" s="117">
        <v>73.23</v>
      </c>
      <c r="IM25" s="117">
        <v>72.150000000000006</v>
      </c>
      <c r="IN25" s="117">
        <v>71.69</v>
      </c>
      <c r="IO25" s="117">
        <v>70.88</v>
      </c>
      <c r="IP25" s="117">
        <v>67.41</v>
      </c>
      <c r="IQ25" s="117">
        <v>66.66</v>
      </c>
      <c r="IR25" s="117">
        <v>66.16</v>
      </c>
      <c r="IS25" s="117">
        <v>65.48</v>
      </c>
      <c r="IT25" s="117">
        <v>64.92</v>
      </c>
      <c r="IU25" s="117">
        <v>63.92</v>
      </c>
      <c r="IV25" s="117">
        <v>63.84</v>
      </c>
      <c r="IW25" s="117">
        <v>64.11</v>
      </c>
      <c r="IX25" s="117">
        <v>63.21</v>
      </c>
      <c r="IY25" s="117">
        <v>62.28</v>
      </c>
      <c r="IZ25" s="117">
        <v>61.94</v>
      </c>
      <c r="JA25" s="117">
        <v>60.82</v>
      </c>
      <c r="JB25" s="117">
        <v>57.4</v>
      </c>
      <c r="JC25" s="117">
        <v>57.58</v>
      </c>
      <c r="JD25" s="117">
        <v>56.08</v>
      </c>
      <c r="JE25" s="117">
        <v>55.15</v>
      </c>
      <c r="JF25" s="117">
        <v>54.55</v>
      </c>
      <c r="JG25" s="117">
        <v>53.79</v>
      </c>
      <c r="JH25" s="117">
        <v>60.54</v>
      </c>
      <c r="JI25" s="117">
        <v>61.48</v>
      </c>
      <c r="JJ25" s="117">
        <v>61.7</v>
      </c>
      <c r="JK25" s="117">
        <v>59.94</v>
      </c>
      <c r="JL25" s="117">
        <v>60.03</v>
      </c>
      <c r="JM25" s="117">
        <v>59.87</v>
      </c>
      <c r="JN25" s="117">
        <v>55.66</v>
      </c>
      <c r="JO25" s="117">
        <v>55.14</v>
      </c>
      <c r="JP25" s="117">
        <v>54.71</v>
      </c>
      <c r="JQ25" s="117">
        <v>53.62</v>
      </c>
      <c r="JR25" s="117">
        <v>52.73</v>
      </c>
      <c r="JS25" s="117">
        <v>52.8</v>
      </c>
      <c r="JT25" s="117">
        <v>59.54</v>
      </c>
      <c r="JU25" s="117">
        <v>62.41</v>
      </c>
      <c r="JV25" s="117">
        <v>62.97</v>
      </c>
      <c r="JW25" s="117">
        <v>61.74</v>
      </c>
      <c r="JX25" s="117">
        <v>61.87</v>
      </c>
      <c r="JY25" s="117">
        <v>62.87</v>
      </c>
      <c r="JZ25" s="117">
        <v>65.19</v>
      </c>
      <c r="KA25" s="117">
        <v>63.63</v>
      </c>
      <c r="KB25" s="117">
        <v>62.22</v>
      </c>
      <c r="KC25" s="117">
        <v>61.63</v>
      </c>
      <c r="KD25" s="117">
        <v>60.9</v>
      </c>
      <c r="KE25" s="117">
        <v>60.44</v>
      </c>
    </row>
    <row r="26" spans="2:291" ht="15" customHeight="1">
      <c r="B26" s="164" t="s">
        <v>79</v>
      </c>
      <c r="C26" s="104" t="s">
        <v>0</v>
      </c>
      <c r="D26" s="112">
        <v>65.63</v>
      </c>
      <c r="E26" s="113">
        <v>65.45</v>
      </c>
      <c r="F26" s="113">
        <v>65.03</v>
      </c>
      <c r="G26" s="113">
        <v>64.33</v>
      </c>
      <c r="H26" s="113">
        <v>64.02</v>
      </c>
      <c r="I26" s="113">
        <v>63.69</v>
      </c>
      <c r="J26" s="113">
        <v>63.14</v>
      </c>
      <c r="K26" s="113">
        <v>63.31</v>
      </c>
      <c r="L26" s="113">
        <v>62.72</v>
      </c>
      <c r="M26" s="113">
        <v>62.31</v>
      </c>
      <c r="N26" s="113">
        <v>62.13</v>
      </c>
      <c r="O26" s="113">
        <v>61.98</v>
      </c>
      <c r="P26" s="113">
        <v>61.6</v>
      </c>
      <c r="Q26" s="113">
        <v>61.73</v>
      </c>
      <c r="R26" s="113">
        <v>61.06</v>
      </c>
      <c r="S26" s="113">
        <v>60.38</v>
      </c>
      <c r="T26" s="113">
        <v>60.09</v>
      </c>
      <c r="U26" s="113">
        <v>59.71</v>
      </c>
      <c r="V26" s="113">
        <v>59.22</v>
      </c>
      <c r="W26" s="113">
        <v>59.3</v>
      </c>
      <c r="X26" s="113">
        <v>59.01</v>
      </c>
      <c r="Y26" s="113">
        <v>58.52</v>
      </c>
      <c r="Z26" s="113">
        <v>58.36</v>
      </c>
      <c r="AA26" s="113">
        <v>57.98</v>
      </c>
      <c r="AB26" s="113">
        <v>57.36</v>
      </c>
      <c r="AC26" s="113">
        <v>57.4</v>
      </c>
      <c r="AD26" s="113">
        <v>57.16</v>
      </c>
      <c r="AE26" s="113">
        <v>56.98</v>
      </c>
      <c r="AF26" s="113">
        <v>56.76</v>
      </c>
      <c r="AG26" s="113">
        <v>56.58</v>
      </c>
      <c r="AH26" s="113">
        <v>55.95</v>
      </c>
      <c r="AI26" s="113">
        <v>55.81</v>
      </c>
      <c r="AJ26" s="113">
        <v>55.8</v>
      </c>
      <c r="AK26" s="113">
        <v>55.73</v>
      </c>
      <c r="AL26" s="113">
        <v>55.51</v>
      </c>
      <c r="AM26" s="113">
        <v>55.53</v>
      </c>
      <c r="AN26" s="113">
        <v>55.22</v>
      </c>
      <c r="AO26" s="113">
        <v>55.49</v>
      </c>
      <c r="AP26" s="113">
        <v>55.2</v>
      </c>
      <c r="AQ26" s="113">
        <v>55.2</v>
      </c>
      <c r="AR26" s="113">
        <v>55.1</v>
      </c>
      <c r="AS26" s="113">
        <v>55.21</v>
      </c>
      <c r="AT26" s="113">
        <v>55.33</v>
      </c>
      <c r="AU26" s="113">
        <v>55.53</v>
      </c>
      <c r="AV26" s="113">
        <v>55.67</v>
      </c>
      <c r="AW26" s="113">
        <v>55.8</v>
      </c>
      <c r="AX26" s="113">
        <v>56.07</v>
      </c>
      <c r="AY26" s="113">
        <v>56.4</v>
      </c>
      <c r="AZ26" s="113">
        <v>58.18</v>
      </c>
      <c r="BA26" s="113">
        <v>59.24</v>
      </c>
      <c r="BB26" s="113">
        <v>59.24</v>
      </c>
      <c r="BC26" s="113">
        <v>59.24</v>
      </c>
      <c r="BD26" s="113">
        <v>59.31</v>
      </c>
      <c r="BE26" s="113">
        <v>59.5</v>
      </c>
      <c r="BF26" s="113">
        <v>60.04</v>
      </c>
      <c r="BG26" s="113">
        <v>60.58</v>
      </c>
      <c r="BH26" s="113">
        <v>60.42</v>
      </c>
      <c r="BI26" s="113">
        <v>60.84</v>
      </c>
      <c r="BJ26" s="113">
        <v>60.97</v>
      </c>
      <c r="BK26" s="113">
        <v>61.37</v>
      </c>
      <c r="BL26" s="113">
        <v>63.71</v>
      </c>
      <c r="BM26" s="113">
        <v>65.260000000000005</v>
      </c>
      <c r="BN26" s="113">
        <v>65.349999999999994</v>
      </c>
      <c r="BO26" s="113">
        <v>65.37</v>
      </c>
      <c r="BP26" s="113">
        <v>64.95</v>
      </c>
      <c r="BQ26" s="113">
        <v>65.16</v>
      </c>
      <c r="BR26" s="113">
        <v>65.09</v>
      </c>
      <c r="BS26" s="113">
        <v>65.25</v>
      </c>
      <c r="BT26" s="113">
        <v>64.58</v>
      </c>
      <c r="BU26" s="113">
        <v>63.58</v>
      </c>
      <c r="BV26" s="113">
        <v>63.1</v>
      </c>
      <c r="BW26" s="113">
        <v>62.55</v>
      </c>
      <c r="BX26" s="113">
        <v>64.64</v>
      </c>
      <c r="BY26" s="113">
        <v>64.48</v>
      </c>
      <c r="BZ26" s="113">
        <v>63.89</v>
      </c>
      <c r="CA26" s="113">
        <v>62.27</v>
      </c>
      <c r="CB26" s="113">
        <v>60.93</v>
      </c>
      <c r="CC26" s="113">
        <v>59.04</v>
      </c>
      <c r="CD26" s="113">
        <v>61.15</v>
      </c>
      <c r="CE26" s="113">
        <v>61.18</v>
      </c>
      <c r="CF26" s="113">
        <v>59.53</v>
      </c>
      <c r="CG26" s="113">
        <v>58.36</v>
      </c>
      <c r="CH26" s="113">
        <v>57.04</v>
      </c>
      <c r="CI26" s="113">
        <v>55.79</v>
      </c>
      <c r="CJ26" s="113">
        <v>52.64</v>
      </c>
      <c r="CK26" s="113">
        <v>53.74</v>
      </c>
      <c r="CL26" s="113">
        <v>51.67</v>
      </c>
      <c r="CM26" s="113">
        <v>51.52</v>
      </c>
      <c r="CN26" s="113">
        <v>50.18</v>
      </c>
      <c r="CO26" s="113">
        <v>48.63</v>
      </c>
      <c r="CP26" s="113">
        <v>50.43</v>
      </c>
      <c r="CQ26" s="113">
        <v>51.66</v>
      </c>
      <c r="CR26" s="113">
        <v>49.22</v>
      </c>
      <c r="CS26" s="113">
        <v>47.23</v>
      </c>
      <c r="CT26" s="113">
        <v>46.95</v>
      </c>
      <c r="CU26" s="113">
        <v>46.15</v>
      </c>
      <c r="CV26" s="113">
        <v>50.49</v>
      </c>
      <c r="CW26" s="113">
        <v>53.6</v>
      </c>
      <c r="CX26" s="113">
        <v>50.82</v>
      </c>
      <c r="CY26" s="113">
        <v>49.02</v>
      </c>
      <c r="CZ26" s="113">
        <v>48.96</v>
      </c>
      <c r="DA26" s="113">
        <v>45.95</v>
      </c>
      <c r="DB26" s="113">
        <v>46.33</v>
      </c>
      <c r="DC26" s="113">
        <v>46.81</v>
      </c>
      <c r="DD26" s="113">
        <v>44.34</v>
      </c>
      <c r="DE26" s="113">
        <v>44.45</v>
      </c>
      <c r="DF26" s="113">
        <v>43.62</v>
      </c>
      <c r="DG26" s="113">
        <v>43.05</v>
      </c>
      <c r="DH26" s="113">
        <v>45.31</v>
      </c>
      <c r="DI26" s="113">
        <v>46.08</v>
      </c>
      <c r="DJ26" s="113">
        <v>45.41</v>
      </c>
      <c r="DK26" s="113">
        <v>45.65</v>
      </c>
      <c r="DL26" s="113">
        <v>44.28</v>
      </c>
      <c r="DM26" s="113">
        <v>41.26</v>
      </c>
      <c r="DN26" s="113">
        <v>42.34</v>
      </c>
      <c r="DO26" s="113">
        <v>42.48</v>
      </c>
      <c r="DP26" s="113">
        <v>40.74</v>
      </c>
      <c r="DQ26" s="113">
        <v>40.79</v>
      </c>
      <c r="DR26" s="113">
        <v>38.85</v>
      </c>
      <c r="DS26" s="113">
        <v>38.53</v>
      </c>
      <c r="DT26" s="113">
        <v>40.81</v>
      </c>
      <c r="DU26" s="113">
        <v>41.65</v>
      </c>
      <c r="DV26" s="113">
        <v>40.98</v>
      </c>
      <c r="DW26" s="113">
        <v>40.81</v>
      </c>
      <c r="DX26" s="113">
        <v>39.43</v>
      </c>
      <c r="DY26" s="113">
        <v>37.97</v>
      </c>
      <c r="DZ26" s="113">
        <v>39.409999999999997</v>
      </c>
      <c r="EA26" s="113">
        <v>38.99</v>
      </c>
      <c r="EB26" s="113">
        <v>38.049999999999997</v>
      </c>
      <c r="EC26" s="113">
        <v>38.32</v>
      </c>
      <c r="ED26" s="113">
        <v>37.68</v>
      </c>
      <c r="EE26" s="113">
        <v>36.97</v>
      </c>
      <c r="EF26" s="113">
        <v>38.25</v>
      </c>
      <c r="EG26" s="113">
        <v>38.4</v>
      </c>
      <c r="EH26" s="113">
        <v>37.159999999999997</v>
      </c>
      <c r="EI26" s="113">
        <v>36.65</v>
      </c>
      <c r="EJ26" s="113">
        <v>35.82</v>
      </c>
      <c r="EK26" s="113">
        <v>35.840000000000003</v>
      </c>
      <c r="EL26" s="113">
        <v>36</v>
      </c>
      <c r="EM26" s="113">
        <v>36.32</v>
      </c>
      <c r="EN26" s="113">
        <v>36.31</v>
      </c>
      <c r="EO26" s="113">
        <v>36.53</v>
      </c>
      <c r="EP26" s="113">
        <v>37.47</v>
      </c>
      <c r="EQ26" s="113">
        <v>36.83</v>
      </c>
      <c r="ER26" s="113">
        <v>36.42</v>
      </c>
      <c r="ES26" s="113">
        <v>37.36</v>
      </c>
      <c r="ET26" s="113">
        <v>36.979999999999997</v>
      </c>
      <c r="EU26" s="113">
        <v>36.75</v>
      </c>
      <c r="EV26" s="113">
        <v>36.340000000000003</v>
      </c>
      <c r="EW26" s="113">
        <v>37.86</v>
      </c>
      <c r="EX26" s="113">
        <v>38.29</v>
      </c>
      <c r="EY26" s="113">
        <v>38.51</v>
      </c>
      <c r="EZ26" s="113">
        <v>38.81</v>
      </c>
      <c r="FA26" s="113">
        <v>39.44</v>
      </c>
      <c r="FB26" s="113">
        <v>38.47</v>
      </c>
      <c r="FC26" s="113">
        <v>38</v>
      </c>
      <c r="FD26" s="113">
        <v>38.85</v>
      </c>
      <c r="FE26" s="113">
        <v>39.75</v>
      </c>
      <c r="FF26" s="113">
        <v>39.74</v>
      </c>
      <c r="FG26" s="113">
        <v>39.6</v>
      </c>
      <c r="FH26" s="113">
        <v>39.590000000000003</v>
      </c>
      <c r="FI26" s="113">
        <v>41.24</v>
      </c>
      <c r="FJ26" s="113">
        <v>41.47</v>
      </c>
      <c r="FK26" s="113">
        <v>42.77</v>
      </c>
      <c r="FL26" s="113">
        <v>42.36</v>
      </c>
      <c r="FM26" s="113">
        <v>43.5</v>
      </c>
      <c r="FN26" s="113">
        <v>44.27</v>
      </c>
      <c r="FO26" s="113">
        <v>45.43</v>
      </c>
      <c r="FP26" s="113">
        <v>44.66</v>
      </c>
      <c r="FQ26" s="113">
        <v>46.29</v>
      </c>
      <c r="FR26" s="113">
        <v>47.02</v>
      </c>
      <c r="FS26" s="113">
        <v>48.26</v>
      </c>
      <c r="FT26" s="113">
        <v>50.13</v>
      </c>
      <c r="FU26" s="113">
        <v>50.48</v>
      </c>
      <c r="FV26" s="113">
        <v>50.21</v>
      </c>
      <c r="FW26" s="113">
        <v>51.3</v>
      </c>
      <c r="FX26" s="113">
        <v>51.63</v>
      </c>
      <c r="FY26" s="113">
        <v>52.16</v>
      </c>
      <c r="FZ26" s="113">
        <v>54.26</v>
      </c>
      <c r="GA26" s="113">
        <v>56.66</v>
      </c>
      <c r="GB26" s="113">
        <v>51.79</v>
      </c>
      <c r="GC26" s="113">
        <v>52.62</v>
      </c>
      <c r="GD26" s="113">
        <v>54.23</v>
      </c>
      <c r="GE26" s="113">
        <v>55.7</v>
      </c>
      <c r="GF26" s="113">
        <v>57.9</v>
      </c>
      <c r="GG26" s="113">
        <v>60.03</v>
      </c>
      <c r="GH26" s="113">
        <v>55.88</v>
      </c>
      <c r="GI26" s="113">
        <v>57.19</v>
      </c>
      <c r="GJ26" s="113">
        <v>58.74</v>
      </c>
      <c r="GK26" s="113">
        <v>59.97</v>
      </c>
      <c r="GL26" s="113">
        <v>59.84</v>
      </c>
      <c r="GM26" s="113">
        <v>63.3</v>
      </c>
      <c r="GN26" s="113">
        <v>57.12</v>
      </c>
      <c r="GO26" s="113">
        <v>56.89</v>
      </c>
      <c r="GP26" s="113">
        <v>59.18</v>
      </c>
      <c r="GQ26" s="113">
        <v>60.72</v>
      </c>
      <c r="GR26" s="113">
        <v>63.14</v>
      </c>
      <c r="GS26" s="113">
        <v>65.209999999999994</v>
      </c>
      <c r="GT26" s="113">
        <v>65.180000000000007</v>
      </c>
      <c r="GU26" s="113">
        <v>66.680000000000007</v>
      </c>
      <c r="GV26" s="113">
        <v>68.53</v>
      </c>
      <c r="GW26" s="113">
        <v>69.75</v>
      </c>
      <c r="GX26" s="113">
        <v>70.900000000000006</v>
      </c>
      <c r="GY26" s="113">
        <v>72.8</v>
      </c>
      <c r="GZ26" s="113">
        <v>69.86</v>
      </c>
      <c r="HA26" s="113">
        <v>69.83</v>
      </c>
      <c r="HB26" s="113">
        <v>71.61</v>
      </c>
      <c r="HC26" s="113">
        <v>73.11</v>
      </c>
      <c r="HD26" s="113">
        <v>73.959999999999994</v>
      </c>
      <c r="HE26" s="113">
        <v>75.31</v>
      </c>
      <c r="HF26" s="113">
        <v>76.97</v>
      </c>
      <c r="HG26" s="113">
        <v>77.58</v>
      </c>
      <c r="HH26" s="113">
        <v>77.84</v>
      </c>
      <c r="HI26" s="113">
        <v>78.25</v>
      </c>
      <c r="HJ26" s="113">
        <v>78.37</v>
      </c>
      <c r="HK26" s="113">
        <v>79.069999999999993</v>
      </c>
      <c r="HL26" s="113">
        <v>80.150000000000006</v>
      </c>
      <c r="HM26" s="113">
        <v>79.92</v>
      </c>
      <c r="HN26" s="113">
        <v>80.36</v>
      </c>
      <c r="HO26" s="113">
        <v>80.680000000000007</v>
      </c>
      <c r="HP26" s="113">
        <v>80.91</v>
      </c>
      <c r="HQ26" s="113">
        <v>80.5</v>
      </c>
      <c r="HR26" s="113">
        <v>82.23</v>
      </c>
      <c r="HS26" s="113">
        <v>82.53</v>
      </c>
      <c r="HT26" s="113">
        <v>82.23</v>
      </c>
      <c r="HU26" s="113">
        <v>82.05</v>
      </c>
      <c r="HV26" s="113">
        <v>81.53</v>
      </c>
      <c r="HW26" s="113">
        <v>81.25</v>
      </c>
      <c r="HX26" s="113">
        <v>77.52</v>
      </c>
      <c r="HY26" s="113">
        <v>77.22</v>
      </c>
      <c r="HZ26" s="113">
        <v>76.81</v>
      </c>
      <c r="IA26" s="113">
        <v>76.569999999999993</v>
      </c>
      <c r="IB26" s="113">
        <v>76.040000000000006</v>
      </c>
      <c r="IC26" s="113">
        <v>75.34</v>
      </c>
      <c r="ID26" s="113">
        <v>75.13</v>
      </c>
      <c r="IE26" s="113">
        <v>74.75</v>
      </c>
      <c r="IF26" s="113">
        <v>74.33</v>
      </c>
      <c r="IG26" s="113">
        <v>74.11</v>
      </c>
      <c r="IH26" s="113">
        <v>73.81</v>
      </c>
      <c r="II26" s="113">
        <v>73.05</v>
      </c>
      <c r="IJ26" s="113">
        <v>72.400000000000006</v>
      </c>
      <c r="IK26" s="113">
        <v>72.349999999999994</v>
      </c>
      <c r="IL26" s="113">
        <v>71.2</v>
      </c>
      <c r="IM26" s="113">
        <v>71.069999999999993</v>
      </c>
      <c r="IN26" s="113">
        <v>70.69</v>
      </c>
      <c r="IO26" s="113">
        <v>70.19</v>
      </c>
      <c r="IP26" s="113">
        <v>68.349999999999994</v>
      </c>
      <c r="IQ26" s="113">
        <v>68.400000000000006</v>
      </c>
      <c r="IR26" s="113">
        <v>68.12</v>
      </c>
      <c r="IS26" s="113">
        <v>67.55</v>
      </c>
      <c r="IT26" s="113">
        <v>67.19</v>
      </c>
      <c r="IU26" s="113">
        <v>66.83</v>
      </c>
      <c r="IV26" s="113">
        <v>67.349999999999994</v>
      </c>
      <c r="IW26" s="113">
        <v>67.709999999999994</v>
      </c>
      <c r="IX26" s="113">
        <v>67.08</v>
      </c>
      <c r="IY26" s="113">
        <v>66.95</v>
      </c>
      <c r="IZ26" s="113">
        <v>66.62</v>
      </c>
      <c r="JA26" s="113">
        <v>65.94</v>
      </c>
      <c r="JB26" s="113">
        <v>64.41</v>
      </c>
      <c r="JC26" s="113">
        <v>64.180000000000007</v>
      </c>
      <c r="JD26" s="113">
        <v>63.61</v>
      </c>
      <c r="JE26" s="113">
        <v>63.35</v>
      </c>
      <c r="JF26" s="113">
        <v>62.81</v>
      </c>
      <c r="JG26" s="113">
        <v>62.47</v>
      </c>
      <c r="JH26" s="113">
        <v>69.87</v>
      </c>
      <c r="JI26" s="113">
        <v>71.349999999999994</v>
      </c>
      <c r="JJ26" s="113">
        <v>71.19</v>
      </c>
      <c r="JK26" s="113">
        <v>70.52</v>
      </c>
      <c r="JL26" s="113">
        <v>69.83</v>
      </c>
      <c r="JM26" s="113">
        <v>69.989999999999995</v>
      </c>
      <c r="JN26" s="113">
        <v>67.72</v>
      </c>
      <c r="JO26" s="113">
        <v>67.739999999999995</v>
      </c>
      <c r="JP26" s="113">
        <v>67.34</v>
      </c>
      <c r="JQ26" s="113">
        <v>66.98</v>
      </c>
      <c r="JR26" s="113">
        <v>66.22</v>
      </c>
      <c r="JS26" s="113">
        <v>65.7</v>
      </c>
      <c r="JT26" s="113">
        <v>67.099999999999994</v>
      </c>
      <c r="JU26" s="113">
        <v>68.069999999999993</v>
      </c>
      <c r="JV26" s="113">
        <v>68.13</v>
      </c>
      <c r="JW26" s="113">
        <v>67.180000000000007</v>
      </c>
      <c r="JX26" s="113">
        <v>66.83</v>
      </c>
      <c r="JY26" s="113">
        <v>66.97</v>
      </c>
      <c r="JZ26" s="113">
        <v>67.06</v>
      </c>
      <c r="KA26" s="113">
        <v>66.72</v>
      </c>
      <c r="KB26" s="113">
        <v>66.12</v>
      </c>
      <c r="KC26" s="113">
        <v>65.83</v>
      </c>
      <c r="KD26" s="113">
        <v>65.52</v>
      </c>
      <c r="KE26" s="113">
        <v>65.099999999999994</v>
      </c>
    </row>
    <row r="27" spans="2:291" ht="15" customHeight="1">
      <c r="B27" s="165"/>
      <c r="C27" s="34" t="s">
        <v>1</v>
      </c>
      <c r="D27" s="114">
        <v>62.66</v>
      </c>
      <c r="E27" s="115">
        <v>62.86</v>
      </c>
      <c r="F27" s="115">
        <v>62.46</v>
      </c>
      <c r="G27" s="115">
        <v>61.74</v>
      </c>
      <c r="H27" s="115">
        <v>61.47</v>
      </c>
      <c r="I27" s="115">
        <v>61.09</v>
      </c>
      <c r="J27" s="115">
        <v>59.88</v>
      </c>
      <c r="K27" s="115">
        <v>60.12</v>
      </c>
      <c r="L27" s="115">
        <v>59.49</v>
      </c>
      <c r="M27" s="115">
        <v>59</v>
      </c>
      <c r="N27" s="115">
        <v>58.51</v>
      </c>
      <c r="O27" s="115">
        <v>58.25</v>
      </c>
      <c r="P27" s="115">
        <v>56.55</v>
      </c>
      <c r="Q27" s="115">
        <v>56.75</v>
      </c>
      <c r="R27" s="115">
        <v>56.14</v>
      </c>
      <c r="S27" s="115">
        <v>55.42</v>
      </c>
      <c r="T27" s="115">
        <v>55.21</v>
      </c>
      <c r="U27" s="115">
        <v>54.85</v>
      </c>
      <c r="V27" s="115">
        <v>54.81</v>
      </c>
      <c r="W27" s="115">
        <v>54.76</v>
      </c>
      <c r="X27" s="115">
        <v>54.54</v>
      </c>
      <c r="Y27" s="115">
        <v>54.08</v>
      </c>
      <c r="Z27" s="115">
        <v>53.88</v>
      </c>
      <c r="AA27" s="115">
        <v>53.38</v>
      </c>
      <c r="AB27" s="115">
        <v>52.77</v>
      </c>
      <c r="AC27" s="115">
        <v>52.98</v>
      </c>
      <c r="AD27" s="115">
        <v>52.69</v>
      </c>
      <c r="AE27" s="115">
        <v>52.53</v>
      </c>
      <c r="AF27" s="115">
        <v>52.33</v>
      </c>
      <c r="AG27" s="115">
        <v>52.14</v>
      </c>
      <c r="AH27" s="115">
        <v>51.74</v>
      </c>
      <c r="AI27" s="115">
        <v>51.75</v>
      </c>
      <c r="AJ27" s="115">
        <v>51.66</v>
      </c>
      <c r="AK27" s="115">
        <v>51.66</v>
      </c>
      <c r="AL27" s="115">
        <v>51.51</v>
      </c>
      <c r="AM27" s="115">
        <v>51.46</v>
      </c>
      <c r="AN27" s="115">
        <v>51.47</v>
      </c>
      <c r="AO27" s="115">
        <v>51.71</v>
      </c>
      <c r="AP27" s="115">
        <v>51.38</v>
      </c>
      <c r="AQ27" s="115">
        <v>51.43</v>
      </c>
      <c r="AR27" s="115">
        <v>51.32</v>
      </c>
      <c r="AS27" s="115">
        <v>51.44</v>
      </c>
      <c r="AT27" s="115">
        <v>51.49</v>
      </c>
      <c r="AU27" s="115">
        <v>51.68</v>
      </c>
      <c r="AV27" s="115">
        <v>51.83</v>
      </c>
      <c r="AW27" s="115">
        <v>51.7</v>
      </c>
      <c r="AX27" s="115">
        <v>52</v>
      </c>
      <c r="AY27" s="115">
        <v>52.35</v>
      </c>
      <c r="AZ27" s="115">
        <v>54.31</v>
      </c>
      <c r="BA27" s="115">
        <v>55.26</v>
      </c>
      <c r="BB27" s="115">
        <v>55.39</v>
      </c>
      <c r="BC27" s="115">
        <v>55.32</v>
      </c>
      <c r="BD27" s="115">
        <v>55.36</v>
      </c>
      <c r="BE27" s="115">
        <v>55.58</v>
      </c>
      <c r="BF27" s="115">
        <v>55.51</v>
      </c>
      <c r="BG27" s="115">
        <v>56.07</v>
      </c>
      <c r="BH27" s="115">
        <v>55.88</v>
      </c>
      <c r="BI27" s="115">
        <v>56.39</v>
      </c>
      <c r="BJ27" s="115">
        <v>56.58</v>
      </c>
      <c r="BK27" s="115">
        <v>57.18</v>
      </c>
      <c r="BL27" s="115">
        <v>61.07</v>
      </c>
      <c r="BM27" s="115">
        <v>62.69</v>
      </c>
      <c r="BN27" s="115">
        <v>62.9</v>
      </c>
      <c r="BO27" s="115">
        <v>62.87</v>
      </c>
      <c r="BP27" s="115">
        <v>62.39</v>
      </c>
      <c r="BQ27" s="115">
        <v>62.69</v>
      </c>
      <c r="BR27" s="115">
        <v>60.97</v>
      </c>
      <c r="BS27" s="115">
        <v>60.94</v>
      </c>
      <c r="BT27" s="115">
        <v>59.99</v>
      </c>
      <c r="BU27" s="115">
        <v>59.06</v>
      </c>
      <c r="BV27" s="115">
        <v>58.34</v>
      </c>
      <c r="BW27" s="115">
        <v>57.66</v>
      </c>
      <c r="BX27" s="115">
        <v>58.52</v>
      </c>
      <c r="BY27" s="115">
        <v>58.5</v>
      </c>
      <c r="BZ27" s="115">
        <v>57.84</v>
      </c>
      <c r="CA27" s="115">
        <v>56.05</v>
      </c>
      <c r="CB27" s="115">
        <v>54.62</v>
      </c>
      <c r="CC27" s="115">
        <v>52.7</v>
      </c>
      <c r="CD27" s="115">
        <v>53.23</v>
      </c>
      <c r="CE27" s="115">
        <v>52.48</v>
      </c>
      <c r="CF27" s="115">
        <v>50.14</v>
      </c>
      <c r="CG27" s="115">
        <v>48.4</v>
      </c>
      <c r="CH27" s="115">
        <v>46.43</v>
      </c>
      <c r="CI27" s="115">
        <v>45.41</v>
      </c>
      <c r="CJ27" s="115">
        <v>41.64</v>
      </c>
      <c r="CK27" s="115">
        <v>41.06</v>
      </c>
      <c r="CL27" s="115">
        <v>38.99</v>
      </c>
      <c r="CM27" s="115">
        <v>38.119999999999997</v>
      </c>
      <c r="CN27" s="115">
        <v>35.270000000000003</v>
      </c>
      <c r="CO27" s="115">
        <v>35.32</v>
      </c>
      <c r="CP27" s="115">
        <v>35.58</v>
      </c>
      <c r="CQ27" s="115">
        <v>36.340000000000003</v>
      </c>
      <c r="CR27" s="115">
        <v>34.24</v>
      </c>
      <c r="CS27" s="115">
        <v>32.17</v>
      </c>
      <c r="CT27" s="115">
        <v>32.19</v>
      </c>
      <c r="CU27" s="115">
        <v>31.65</v>
      </c>
      <c r="CV27" s="115">
        <v>32.07</v>
      </c>
      <c r="CW27" s="115">
        <v>34.020000000000003</v>
      </c>
      <c r="CX27" s="115">
        <v>31.64</v>
      </c>
      <c r="CY27" s="115">
        <v>30.62</v>
      </c>
      <c r="CZ27" s="115">
        <v>30.55</v>
      </c>
      <c r="DA27" s="115">
        <v>29.66</v>
      </c>
      <c r="DB27" s="115">
        <v>27.43</v>
      </c>
      <c r="DC27" s="115">
        <v>28.26</v>
      </c>
      <c r="DD27" s="115">
        <v>25.16</v>
      </c>
      <c r="DE27" s="115">
        <v>27.52</v>
      </c>
      <c r="DF27" s="115">
        <v>26.94</v>
      </c>
      <c r="DG27" s="115">
        <v>26.3</v>
      </c>
      <c r="DH27" s="115">
        <v>30.22</v>
      </c>
      <c r="DI27" s="115">
        <v>31.09</v>
      </c>
      <c r="DJ27" s="115">
        <v>31.04</v>
      </c>
      <c r="DK27" s="115">
        <v>30.84</v>
      </c>
      <c r="DL27" s="115">
        <v>30.34</v>
      </c>
      <c r="DM27" s="115">
        <v>29.34</v>
      </c>
      <c r="DN27" s="115">
        <v>29.22</v>
      </c>
      <c r="DO27" s="115">
        <v>29.53</v>
      </c>
      <c r="DP27" s="115">
        <v>29.89</v>
      </c>
      <c r="DQ27" s="115">
        <v>28.64</v>
      </c>
      <c r="DR27" s="115">
        <v>27.09</v>
      </c>
      <c r="DS27" s="115">
        <v>26.26</v>
      </c>
      <c r="DT27" s="115">
        <v>25.5</v>
      </c>
      <c r="DU27" s="115">
        <v>26.29</v>
      </c>
      <c r="DV27" s="115">
        <v>25.1</v>
      </c>
      <c r="DW27" s="115">
        <v>25.49</v>
      </c>
      <c r="DX27" s="115">
        <v>24.66</v>
      </c>
      <c r="DY27" s="115">
        <v>24.65</v>
      </c>
      <c r="DZ27" s="115">
        <v>24.38</v>
      </c>
      <c r="EA27" s="115">
        <v>25.36</v>
      </c>
      <c r="EB27" s="115">
        <v>24.9</v>
      </c>
      <c r="EC27" s="115">
        <v>24.28</v>
      </c>
      <c r="ED27" s="115">
        <v>24.9</v>
      </c>
      <c r="EE27" s="115">
        <v>24.26</v>
      </c>
      <c r="EF27" s="115">
        <v>24.49</v>
      </c>
      <c r="EG27" s="115">
        <v>23.38</v>
      </c>
      <c r="EH27" s="115">
        <v>24.46</v>
      </c>
      <c r="EI27" s="115">
        <v>24.46</v>
      </c>
      <c r="EJ27" s="115">
        <v>23.9</v>
      </c>
      <c r="EK27" s="115">
        <v>23.9</v>
      </c>
      <c r="EL27" s="115">
        <v>24.08</v>
      </c>
      <c r="EM27" s="115">
        <v>24.02</v>
      </c>
      <c r="EN27" s="115">
        <v>24.22</v>
      </c>
      <c r="EO27" s="115">
        <v>24.36</v>
      </c>
      <c r="EP27" s="115">
        <v>25.02</v>
      </c>
      <c r="EQ27" s="115">
        <v>25.66</v>
      </c>
      <c r="ER27" s="115">
        <v>23.99</v>
      </c>
      <c r="ES27" s="115">
        <v>25.02</v>
      </c>
      <c r="ET27" s="115">
        <v>24.56</v>
      </c>
      <c r="EU27" s="115">
        <v>24.58</v>
      </c>
      <c r="EV27" s="115">
        <v>24.32</v>
      </c>
      <c r="EW27" s="115">
        <v>25.21</v>
      </c>
      <c r="EX27" s="115">
        <v>26.53</v>
      </c>
      <c r="EY27" s="115">
        <v>27.42</v>
      </c>
      <c r="EZ27" s="115">
        <v>26.71</v>
      </c>
      <c r="FA27" s="115">
        <v>27.03</v>
      </c>
      <c r="FB27" s="115">
        <v>26.94</v>
      </c>
      <c r="FC27" s="115">
        <v>26.96</v>
      </c>
      <c r="FD27" s="115">
        <v>29.34</v>
      </c>
      <c r="FE27" s="115">
        <v>28.5</v>
      </c>
      <c r="FF27" s="115">
        <v>29.15</v>
      </c>
      <c r="FG27" s="115">
        <v>29.87</v>
      </c>
      <c r="FH27" s="115">
        <v>30.26</v>
      </c>
      <c r="FI27" s="115">
        <v>30.18</v>
      </c>
      <c r="FJ27" s="115">
        <v>32.590000000000003</v>
      </c>
      <c r="FK27" s="115">
        <v>32.79</v>
      </c>
      <c r="FL27" s="115">
        <v>33.700000000000003</v>
      </c>
      <c r="FM27" s="115">
        <v>33.5</v>
      </c>
      <c r="FN27" s="115">
        <v>34.36</v>
      </c>
      <c r="FO27" s="115">
        <v>34.64</v>
      </c>
      <c r="FP27" s="115">
        <v>35.380000000000003</v>
      </c>
      <c r="FQ27" s="115">
        <v>36.86</v>
      </c>
      <c r="FR27" s="115">
        <v>35.58</v>
      </c>
      <c r="FS27" s="115">
        <v>37.31</v>
      </c>
      <c r="FT27" s="115">
        <v>38.340000000000003</v>
      </c>
      <c r="FU27" s="115">
        <v>37.58</v>
      </c>
      <c r="FV27" s="115">
        <v>39.65</v>
      </c>
      <c r="FW27" s="115">
        <v>40.119999999999997</v>
      </c>
      <c r="FX27" s="115">
        <v>41.92</v>
      </c>
      <c r="FY27" s="115">
        <v>42.61</v>
      </c>
      <c r="FZ27" s="115">
        <v>43.66</v>
      </c>
      <c r="GA27" s="115">
        <v>45.91</v>
      </c>
      <c r="GB27" s="115">
        <v>42.78</v>
      </c>
      <c r="GC27" s="115">
        <v>43.43</v>
      </c>
      <c r="GD27" s="115">
        <v>45.58</v>
      </c>
      <c r="GE27" s="115">
        <v>47.55</v>
      </c>
      <c r="GF27" s="115">
        <v>49.1</v>
      </c>
      <c r="GG27" s="115">
        <v>51.95</v>
      </c>
      <c r="GH27" s="115">
        <v>50.49</v>
      </c>
      <c r="GI27" s="115">
        <v>51.95</v>
      </c>
      <c r="GJ27" s="115">
        <v>53.36</v>
      </c>
      <c r="GK27" s="115">
        <v>54.42</v>
      </c>
      <c r="GL27" s="115">
        <v>54.82</v>
      </c>
      <c r="GM27" s="115">
        <v>58.31</v>
      </c>
      <c r="GN27" s="115">
        <v>51.75</v>
      </c>
      <c r="GO27" s="115">
        <v>52.34</v>
      </c>
      <c r="GP27" s="115">
        <v>55.13</v>
      </c>
      <c r="GQ27" s="115">
        <v>57.26</v>
      </c>
      <c r="GR27" s="115">
        <v>59.37</v>
      </c>
      <c r="GS27" s="115">
        <v>61.44</v>
      </c>
      <c r="GT27" s="115">
        <v>63.85</v>
      </c>
      <c r="GU27" s="115">
        <v>65.5</v>
      </c>
      <c r="GV27" s="115">
        <v>67.510000000000005</v>
      </c>
      <c r="GW27" s="115">
        <v>69.23</v>
      </c>
      <c r="GX27" s="115">
        <v>70.790000000000006</v>
      </c>
      <c r="GY27" s="115">
        <v>72.98</v>
      </c>
      <c r="GZ27" s="115">
        <v>70.5</v>
      </c>
      <c r="HA27" s="115">
        <v>70.94</v>
      </c>
      <c r="HB27" s="115">
        <v>72.650000000000006</v>
      </c>
      <c r="HC27" s="115">
        <v>74.040000000000006</v>
      </c>
      <c r="HD27" s="115">
        <v>75.099999999999994</v>
      </c>
      <c r="HE27" s="115">
        <v>76.39</v>
      </c>
      <c r="HF27" s="115">
        <v>78.819999999999993</v>
      </c>
      <c r="HG27" s="115">
        <v>79.34</v>
      </c>
      <c r="HH27" s="115">
        <v>78.36</v>
      </c>
      <c r="HI27" s="115">
        <v>80.09</v>
      </c>
      <c r="HJ27" s="115">
        <v>80.13</v>
      </c>
      <c r="HK27" s="115">
        <v>80.400000000000006</v>
      </c>
      <c r="HL27" s="115">
        <v>82.3</v>
      </c>
      <c r="HM27" s="115">
        <v>82.21</v>
      </c>
      <c r="HN27" s="115">
        <v>82.66</v>
      </c>
      <c r="HO27" s="115">
        <v>82.81</v>
      </c>
      <c r="HP27" s="115">
        <v>82.88</v>
      </c>
      <c r="HQ27" s="115">
        <v>82.84</v>
      </c>
      <c r="HR27" s="115">
        <v>84.7</v>
      </c>
      <c r="HS27" s="115">
        <v>85</v>
      </c>
      <c r="HT27" s="115">
        <v>84.8</v>
      </c>
      <c r="HU27" s="115">
        <v>84.46</v>
      </c>
      <c r="HV27" s="115">
        <v>83.98</v>
      </c>
      <c r="HW27" s="115">
        <v>83.54</v>
      </c>
      <c r="HX27" s="115">
        <v>78.569999999999993</v>
      </c>
      <c r="HY27" s="115">
        <v>78.14</v>
      </c>
      <c r="HZ27" s="115">
        <v>77.75</v>
      </c>
      <c r="IA27" s="115">
        <v>77.319999999999993</v>
      </c>
      <c r="IB27" s="115">
        <v>76.75</v>
      </c>
      <c r="IC27" s="115">
        <v>76.040000000000006</v>
      </c>
      <c r="ID27" s="115">
        <v>76.02</v>
      </c>
      <c r="IE27" s="115">
        <v>75.62</v>
      </c>
      <c r="IF27" s="115">
        <v>74.94</v>
      </c>
      <c r="IG27" s="115">
        <v>74.88</v>
      </c>
      <c r="IH27" s="115">
        <v>74.459999999999994</v>
      </c>
      <c r="II27" s="115">
        <v>73.78</v>
      </c>
      <c r="IJ27" s="115">
        <v>73.16</v>
      </c>
      <c r="IK27" s="115">
        <v>73.03</v>
      </c>
      <c r="IL27" s="115">
        <v>72.13</v>
      </c>
      <c r="IM27" s="115">
        <v>71.650000000000006</v>
      </c>
      <c r="IN27" s="115">
        <v>71.11</v>
      </c>
      <c r="IO27" s="115">
        <v>70.650000000000006</v>
      </c>
      <c r="IP27" s="115">
        <v>68.14</v>
      </c>
      <c r="IQ27" s="115">
        <v>68.489999999999995</v>
      </c>
      <c r="IR27" s="115">
        <v>68.14</v>
      </c>
      <c r="IS27" s="115">
        <v>67.75</v>
      </c>
      <c r="IT27" s="115">
        <v>67.11</v>
      </c>
      <c r="IU27" s="115">
        <v>66.510000000000005</v>
      </c>
      <c r="IV27" s="115">
        <v>66.72</v>
      </c>
      <c r="IW27" s="115">
        <v>67.12</v>
      </c>
      <c r="IX27" s="115">
        <v>66.66</v>
      </c>
      <c r="IY27" s="115">
        <v>66.17</v>
      </c>
      <c r="IZ27" s="115">
        <v>65.61</v>
      </c>
      <c r="JA27" s="115">
        <v>64.87</v>
      </c>
      <c r="JB27" s="115">
        <v>62.78</v>
      </c>
      <c r="JC27" s="115">
        <v>62.7</v>
      </c>
      <c r="JD27" s="115">
        <v>61.83</v>
      </c>
      <c r="JE27" s="115">
        <v>61.34</v>
      </c>
      <c r="JF27" s="115">
        <v>60.71</v>
      </c>
      <c r="JG27" s="115">
        <v>60.21</v>
      </c>
      <c r="JH27" s="115">
        <v>68.09</v>
      </c>
      <c r="JI27" s="115">
        <v>70.09</v>
      </c>
      <c r="JJ27" s="115">
        <v>70.040000000000006</v>
      </c>
      <c r="JK27" s="115">
        <v>69.47</v>
      </c>
      <c r="JL27" s="115">
        <v>68.75</v>
      </c>
      <c r="JM27" s="115">
        <v>68.83</v>
      </c>
      <c r="JN27" s="115">
        <v>67.37</v>
      </c>
      <c r="JO27" s="115">
        <v>67.540000000000006</v>
      </c>
      <c r="JP27" s="115">
        <v>66.959999999999994</v>
      </c>
      <c r="JQ27" s="115">
        <v>66.510000000000005</v>
      </c>
      <c r="JR27" s="115">
        <v>65.31</v>
      </c>
      <c r="JS27" s="115">
        <v>64.819999999999993</v>
      </c>
      <c r="JT27" s="115">
        <v>65.05</v>
      </c>
      <c r="JU27" s="115">
        <v>66.010000000000005</v>
      </c>
      <c r="JV27" s="115">
        <v>66.02</v>
      </c>
      <c r="JW27" s="115">
        <v>65.099999999999994</v>
      </c>
      <c r="JX27" s="115">
        <v>64.48</v>
      </c>
      <c r="JY27" s="115">
        <v>64.5</v>
      </c>
      <c r="JZ27" s="115">
        <v>63.1</v>
      </c>
      <c r="KA27" s="115">
        <v>62.88</v>
      </c>
      <c r="KB27" s="115">
        <v>62.27</v>
      </c>
      <c r="KC27" s="115">
        <v>61.96</v>
      </c>
      <c r="KD27" s="115">
        <v>61.34</v>
      </c>
      <c r="KE27" s="115">
        <v>60.84</v>
      </c>
    </row>
    <row r="28" spans="2:291" ht="15" customHeight="1">
      <c r="B28" s="165"/>
      <c r="C28" s="34" t="s">
        <v>2</v>
      </c>
      <c r="D28" s="114">
        <v>58.2</v>
      </c>
      <c r="E28" s="115">
        <v>58.04</v>
      </c>
      <c r="F28" s="115">
        <v>57.83</v>
      </c>
      <c r="G28" s="115">
        <v>56.75</v>
      </c>
      <c r="H28" s="115">
        <v>56.81</v>
      </c>
      <c r="I28" s="115">
        <v>56.5</v>
      </c>
      <c r="J28" s="115">
        <v>55.74</v>
      </c>
      <c r="K28" s="115">
        <v>56.01</v>
      </c>
      <c r="L28" s="115">
        <v>55.06</v>
      </c>
      <c r="M28" s="115">
        <v>54.99</v>
      </c>
      <c r="N28" s="115">
        <v>54.91</v>
      </c>
      <c r="O28" s="115">
        <v>54.74</v>
      </c>
      <c r="P28" s="115">
        <v>51.66</v>
      </c>
      <c r="Q28" s="115">
        <v>51.59</v>
      </c>
      <c r="R28" s="115">
        <v>50.75</v>
      </c>
      <c r="S28" s="115">
        <v>49.85</v>
      </c>
      <c r="T28" s="115">
        <v>48.9</v>
      </c>
      <c r="U28" s="115">
        <v>48.8</v>
      </c>
      <c r="V28" s="115">
        <v>46.86</v>
      </c>
      <c r="W28" s="115">
        <v>47.06</v>
      </c>
      <c r="X28" s="115">
        <v>46.05</v>
      </c>
      <c r="Y28" s="115">
        <v>43.57</v>
      </c>
      <c r="Z28" s="115">
        <v>45.15</v>
      </c>
      <c r="AA28" s="115">
        <v>44.46</v>
      </c>
      <c r="AB28" s="115">
        <v>42.85</v>
      </c>
      <c r="AC28" s="115">
        <v>43.2</v>
      </c>
      <c r="AD28" s="115">
        <v>42.51</v>
      </c>
      <c r="AE28" s="115">
        <v>42.48</v>
      </c>
      <c r="AF28" s="115">
        <v>41.8</v>
      </c>
      <c r="AG28" s="115">
        <v>41.07</v>
      </c>
      <c r="AH28" s="115">
        <v>39.729999999999997</v>
      </c>
      <c r="AI28" s="115">
        <v>39.630000000000003</v>
      </c>
      <c r="AJ28" s="115">
        <v>39.33</v>
      </c>
      <c r="AK28" s="115">
        <v>39</v>
      </c>
      <c r="AL28" s="115">
        <v>39.08</v>
      </c>
      <c r="AM28" s="115">
        <v>38.79</v>
      </c>
      <c r="AN28" s="115">
        <v>37.26</v>
      </c>
      <c r="AO28" s="115">
        <v>37.6</v>
      </c>
      <c r="AP28" s="115">
        <v>35.44</v>
      </c>
      <c r="AQ28" s="115">
        <v>36.97</v>
      </c>
      <c r="AR28" s="115">
        <v>37.200000000000003</v>
      </c>
      <c r="AS28" s="115">
        <v>36.340000000000003</v>
      </c>
      <c r="AT28" s="115">
        <v>36.54</v>
      </c>
      <c r="AU28" s="115">
        <v>36.93</v>
      </c>
      <c r="AV28" s="115">
        <v>37.21</v>
      </c>
      <c r="AW28" s="115">
        <v>36.61</v>
      </c>
      <c r="AX28" s="115">
        <v>36.61</v>
      </c>
      <c r="AY28" s="115">
        <v>37.5</v>
      </c>
      <c r="AZ28" s="115">
        <v>37.54</v>
      </c>
      <c r="BA28" s="115">
        <v>38.01</v>
      </c>
      <c r="BB28" s="115">
        <v>38.51</v>
      </c>
      <c r="BC28" s="115">
        <v>38.869999999999997</v>
      </c>
      <c r="BD28" s="115">
        <v>39.130000000000003</v>
      </c>
      <c r="BE28" s="115">
        <v>39.15</v>
      </c>
      <c r="BF28" s="115">
        <v>40.99</v>
      </c>
      <c r="BG28" s="115">
        <v>41.47</v>
      </c>
      <c r="BH28" s="115">
        <v>41.45</v>
      </c>
      <c r="BI28" s="115">
        <v>42.75</v>
      </c>
      <c r="BJ28" s="115">
        <v>42.74</v>
      </c>
      <c r="BK28" s="115">
        <v>42.58</v>
      </c>
      <c r="BL28" s="115">
        <v>45.61</v>
      </c>
      <c r="BM28" s="115">
        <v>47.71</v>
      </c>
      <c r="BN28" s="115">
        <v>47.46</v>
      </c>
      <c r="BO28" s="115">
        <v>48.45</v>
      </c>
      <c r="BP28" s="115">
        <v>48.18</v>
      </c>
      <c r="BQ28" s="115">
        <v>48.35</v>
      </c>
      <c r="BR28" s="115">
        <v>50.29</v>
      </c>
      <c r="BS28" s="115">
        <v>51.41</v>
      </c>
      <c r="BT28" s="115">
        <v>51.06</v>
      </c>
      <c r="BU28" s="115">
        <v>50.91</v>
      </c>
      <c r="BV28" s="115">
        <v>50.8</v>
      </c>
      <c r="BW28" s="115">
        <v>50.23</v>
      </c>
      <c r="BX28" s="115">
        <v>52.4</v>
      </c>
      <c r="BY28" s="115">
        <v>52.96</v>
      </c>
      <c r="BZ28" s="115">
        <v>52.21</v>
      </c>
      <c r="CA28" s="115">
        <v>49.66</v>
      </c>
      <c r="CB28" s="115">
        <v>51.47</v>
      </c>
      <c r="CC28" s="115">
        <v>49.02</v>
      </c>
      <c r="CD28" s="115">
        <v>52.3</v>
      </c>
      <c r="CE28" s="115">
        <v>52.43</v>
      </c>
      <c r="CF28" s="115">
        <v>50.96</v>
      </c>
      <c r="CG28" s="115">
        <v>50.73</v>
      </c>
      <c r="CH28" s="115">
        <v>49.36</v>
      </c>
      <c r="CI28" s="115">
        <v>47.33</v>
      </c>
      <c r="CJ28" s="115">
        <v>45.32</v>
      </c>
      <c r="CK28" s="115">
        <v>43.24</v>
      </c>
      <c r="CL28" s="115">
        <v>40.57</v>
      </c>
      <c r="CM28" s="115">
        <v>40.94</v>
      </c>
      <c r="CN28" s="115">
        <v>39.700000000000003</v>
      </c>
      <c r="CO28" s="115">
        <v>37.64</v>
      </c>
      <c r="CP28" s="115">
        <v>36.89</v>
      </c>
      <c r="CQ28" s="115">
        <v>36.17</v>
      </c>
      <c r="CR28" s="115">
        <v>34.4</v>
      </c>
      <c r="CS28" s="115">
        <v>36.18</v>
      </c>
      <c r="CT28" s="115">
        <v>34.479999999999997</v>
      </c>
      <c r="CU28" s="115">
        <v>31.06</v>
      </c>
      <c r="CV28" s="115">
        <v>34.159999999999997</v>
      </c>
      <c r="CW28" s="115">
        <v>32.17</v>
      </c>
      <c r="CX28" s="115">
        <v>30.51</v>
      </c>
      <c r="CY28" s="115">
        <v>31.05</v>
      </c>
      <c r="CZ28" s="115">
        <v>28.31</v>
      </c>
      <c r="DA28" s="115">
        <v>27.25</v>
      </c>
      <c r="DB28" s="115">
        <v>27.25</v>
      </c>
      <c r="DC28" s="115">
        <v>26.24</v>
      </c>
      <c r="DD28" s="115">
        <v>27.1</v>
      </c>
      <c r="DE28" s="115">
        <v>24.31</v>
      </c>
      <c r="DF28" s="115">
        <v>24.42</v>
      </c>
      <c r="DG28" s="115">
        <v>24.35</v>
      </c>
      <c r="DH28" s="115">
        <v>24.94</v>
      </c>
      <c r="DI28" s="115">
        <v>22.46</v>
      </c>
      <c r="DJ28" s="115">
        <v>23.54</v>
      </c>
      <c r="DK28" s="115">
        <v>22.95</v>
      </c>
      <c r="DL28" s="115">
        <v>22.19</v>
      </c>
      <c r="DM28" s="115">
        <v>22.19</v>
      </c>
      <c r="DN28" s="115">
        <v>20.53</v>
      </c>
      <c r="DO28" s="115">
        <v>20.53</v>
      </c>
      <c r="DP28" s="115">
        <v>20.67</v>
      </c>
      <c r="DQ28" s="115">
        <v>20.53</v>
      </c>
      <c r="DR28" s="115">
        <v>20.53</v>
      </c>
      <c r="DS28" s="115">
        <v>20.53</v>
      </c>
      <c r="DT28" s="115">
        <v>19.059999999999999</v>
      </c>
      <c r="DU28" s="115">
        <v>19.260000000000002</v>
      </c>
      <c r="DV28" s="115">
        <v>19.059999999999999</v>
      </c>
      <c r="DW28" s="115">
        <v>19.059999999999999</v>
      </c>
      <c r="DX28" s="115">
        <v>19.059999999999999</v>
      </c>
      <c r="DY28" s="115">
        <v>19.059999999999999</v>
      </c>
      <c r="DZ28" s="115">
        <v>17.559999999999999</v>
      </c>
      <c r="EA28" s="115">
        <v>17.559999999999999</v>
      </c>
      <c r="EB28" s="115">
        <v>17.559999999999999</v>
      </c>
      <c r="EC28" s="115">
        <v>17.559999999999999</v>
      </c>
      <c r="ED28" s="115">
        <v>17.559999999999999</v>
      </c>
      <c r="EE28" s="115">
        <v>17.559999999999999</v>
      </c>
      <c r="EF28" s="115">
        <v>17.940000000000001</v>
      </c>
      <c r="EG28" s="115">
        <v>17.940000000000001</v>
      </c>
      <c r="EH28" s="115">
        <v>17.940000000000001</v>
      </c>
      <c r="EI28" s="115">
        <v>17.940000000000001</v>
      </c>
      <c r="EJ28" s="115">
        <v>17.940000000000001</v>
      </c>
      <c r="EK28" s="115">
        <v>17.940000000000001</v>
      </c>
      <c r="EL28" s="115">
        <v>17.36</v>
      </c>
      <c r="EM28" s="115">
        <v>17.36</v>
      </c>
      <c r="EN28" s="115">
        <v>17.36</v>
      </c>
      <c r="EO28" s="115">
        <v>17.36</v>
      </c>
      <c r="EP28" s="115">
        <v>17.36</v>
      </c>
      <c r="EQ28" s="115">
        <v>17.36</v>
      </c>
      <c r="ER28" s="115">
        <v>18.05</v>
      </c>
      <c r="ES28" s="115">
        <v>18.05</v>
      </c>
      <c r="ET28" s="115">
        <v>18.05</v>
      </c>
      <c r="EU28" s="115">
        <v>18.05</v>
      </c>
      <c r="EV28" s="115">
        <v>18.05</v>
      </c>
      <c r="EW28" s="115">
        <v>18.05</v>
      </c>
      <c r="EX28" s="115">
        <v>16.739999999999998</v>
      </c>
      <c r="EY28" s="115">
        <v>16.739999999999998</v>
      </c>
      <c r="EZ28" s="115">
        <v>16.739999999999998</v>
      </c>
      <c r="FA28" s="115">
        <v>16.739999999999998</v>
      </c>
      <c r="FB28" s="115">
        <v>16.739999999999998</v>
      </c>
      <c r="FC28" s="115">
        <v>16.739999999999998</v>
      </c>
      <c r="FD28" s="115">
        <v>16.16</v>
      </c>
      <c r="FE28" s="115">
        <v>16.16</v>
      </c>
      <c r="FF28" s="115">
        <v>16.16</v>
      </c>
      <c r="FG28" s="115">
        <v>16.16</v>
      </c>
      <c r="FH28" s="115">
        <v>16.16</v>
      </c>
      <c r="FI28" s="115">
        <v>16.16</v>
      </c>
      <c r="FJ28" s="115">
        <v>16.63</v>
      </c>
      <c r="FK28" s="115">
        <v>16.63</v>
      </c>
      <c r="FL28" s="115">
        <v>16.63</v>
      </c>
      <c r="FM28" s="115">
        <v>16.63</v>
      </c>
      <c r="FN28" s="115">
        <v>16.63</v>
      </c>
      <c r="FO28" s="115">
        <v>16.63</v>
      </c>
      <c r="FP28" s="115">
        <v>17.21</v>
      </c>
      <c r="FQ28" s="115">
        <v>17.21</v>
      </c>
      <c r="FR28" s="115">
        <v>17.21</v>
      </c>
      <c r="FS28" s="115">
        <v>17.21</v>
      </c>
      <c r="FT28" s="115">
        <v>17.21</v>
      </c>
      <c r="FU28" s="115">
        <v>17.21</v>
      </c>
      <c r="FV28" s="115">
        <v>18.62</v>
      </c>
      <c r="FW28" s="115">
        <v>18.62</v>
      </c>
      <c r="FX28" s="115">
        <v>18.62</v>
      </c>
      <c r="FY28" s="115">
        <v>18.62</v>
      </c>
      <c r="FZ28" s="115">
        <v>18.62</v>
      </c>
      <c r="GA28" s="115">
        <v>18.62</v>
      </c>
      <c r="GB28" s="115">
        <v>21.01</v>
      </c>
      <c r="GC28" s="115">
        <v>21.01</v>
      </c>
      <c r="GD28" s="115">
        <v>21.01</v>
      </c>
      <c r="GE28" s="115">
        <v>21.01</v>
      </c>
      <c r="GF28" s="115">
        <v>21.01</v>
      </c>
      <c r="GG28" s="115">
        <v>21.01</v>
      </c>
      <c r="GH28" s="115">
        <v>23.45</v>
      </c>
      <c r="GI28" s="115">
        <v>23.5</v>
      </c>
      <c r="GJ28" s="115">
        <v>25.31</v>
      </c>
      <c r="GK28" s="115">
        <v>25.86</v>
      </c>
      <c r="GL28" s="115">
        <v>26.45</v>
      </c>
      <c r="GM28" s="115">
        <v>27.5</v>
      </c>
      <c r="GN28" s="115">
        <v>24.92</v>
      </c>
      <c r="GO28" s="115">
        <v>28.12</v>
      </c>
      <c r="GP28" s="115">
        <v>29.32</v>
      </c>
      <c r="GQ28" s="115">
        <v>28.91</v>
      </c>
      <c r="GR28" s="115">
        <v>32.22</v>
      </c>
      <c r="GS28" s="115">
        <v>33.340000000000003</v>
      </c>
      <c r="GT28" s="115">
        <v>33.92</v>
      </c>
      <c r="GU28" s="115">
        <v>37.630000000000003</v>
      </c>
      <c r="GV28" s="115">
        <v>39.630000000000003</v>
      </c>
      <c r="GW28" s="115">
        <v>42.35</v>
      </c>
      <c r="GX28" s="115">
        <v>44.69</v>
      </c>
      <c r="GY28" s="115">
        <v>45</v>
      </c>
      <c r="GZ28" s="115">
        <v>44.98</v>
      </c>
      <c r="HA28" s="115">
        <v>46.18</v>
      </c>
      <c r="HB28" s="115">
        <v>47.04</v>
      </c>
      <c r="HC28" s="115">
        <v>51.57</v>
      </c>
      <c r="HD28" s="115">
        <v>50.14</v>
      </c>
      <c r="HE28" s="115">
        <v>55.35</v>
      </c>
      <c r="HF28" s="115">
        <v>55.05</v>
      </c>
      <c r="HG28" s="115">
        <v>59.44</v>
      </c>
      <c r="HH28" s="115">
        <v>63.86</v>
      </c>
      <c r="HI28" s="115">
        <v>64.25</v>
      </c>
      <c r="HJ28" s="115">
        <v>65.31</v>
      </c>
      <c r="HK28" s="115">
        <v>66.47</v>
      </c>
      <c r="HL28" s="115">
        <v>68.069999999999993</v>
      </c>
      <c r="HM28" s="115">
        <v>68.86</v>
      </c>
      <c r="HN28" s="115">
        <v>70.930000000000007</v>
      </c>
      <c r="HO28" s="115">
        <v>71.34</v>
      </c>
      <c r="HP28" s="115">
        <v>72.31</v>
      </c>
      <c r="HQ28" s="115">
        <v>72.09</v>
      </c>
      <c r="HR28" s="115">
        <v>73.83</v>
      </c>
      <c r="HS28" s="115">
        <v>74.28</v>
      </c>
      <c r="HT28" s="115">
        <v>74.38</v>
      </c>
      <c r="HU28" s="115">
        <v>74.010000000000005</v>
      </c>
      <c r="HV28" s="115">
        <v>74.430000000000007</v>
      </c>
      <c r="HW28" s="115">
        <v>74.349999999999994</v>
      </c>
      <c r="HX28" s="115">
        <v>71.94</v>
      </c>
      <c r="HY28" s="115">
        <v>72.14</v>
      </c>
      <c r="HZ28" s="115">
        <v>71.97</v>
      </c>
      <c r="IA28" s="115">
        <v>71.790000000000006</v>
      </c>
      <c r="IB28" s="115">
        <v>70.94</v>
      </c>
      <c r="IC28" s="115">
        <v>70.39</v>
      </c>
      <c r="ID28" s="115">
        <v>70.510000000000005</v>
      </c>
      <c r="IE28" s="115">
        <v>70.19</v>
      </c>
      <c r="IF28" s="115">
        <v>70.25</v>
      </c>
      <c r="IG28" s="115">
        <v>70</v>
      </c>
      <c r="IH28" s="115">
        <v>70.010000000000005</v>
      </c>
      <c r="II28" s="115">
        <v>69.09</v>
      </c>
      <c r="IJ28" s="115">
        <v>68.739999999999995</v>
      </c>
      <c r="IK28" s="115">
        <v>68.16</v>
      </c>
      <c r="IL28" s="115">
        <v>67.180000000000007</v>
      </c>
      <c r="IM28" s="115">
        <v>66.680000000000007</v>
      </c>
      <c r="IN28" s="115">
        <v>66.66</v>
      </c>
      <c r="IO28" s="115">
        <v>65.430000000000007</v>
      </c>
      <c r="IP28" s="115">
        <v>65.150000000000006</v>
      </c>
      <c r="IQ28" s="115">
        <v>64.989999999999995</v>
      </c>
      <c r="IR28" s="115">
        <v>64.66</v>
      </c>
      <c r="IS28" s="115">
        <v>63.05</v>
      </c>
      <c r="IT28" s="115">
        <v>63.56</v>
      </c>
      <c r="IU28" s="115">
        <v>62.64</v>
      </c>
      <c r="IV28" s="115">
        <v>62.47</v>
      </c>
      <c r="IW28" s="115">
        <v>62.02</v>
      </c>
      <c r="IX28" s="115">
        <v>61.28</v>
      </c>
      <c r="IY28" s="115">
        <v>60.51</v>
      </c>
      <c r="IZ28" s="115">
        <v>60.74</v>
      </c>
      <c r="JA28" s="115">
        <v>59.11</v>
      </c>
      <c r="JB28" s="115">
        <v>57.68</v>
      </c>
      <c r="JC28" s="115">
        <v>57.18</v>
      </c>
      <c r="JD28" s="115">
        <v>56.92</v>
      </c>
      <c r="JE28" s="115">
        <v>56.04</v>
      </c>
      <c r="JF28" s="115">
        <v>55.58</v>
      </c>
      <c r="JG28" s="115">
        <v>54.89</v>
      </c>
      <c r="JH28" s="115">
        <v>57.84</v>
      </c>
      <c r="JI28" s="115">
        <v>57.9</v>
      </c>
      <c r="JJ28" s="115">
        <v>58.31</v>
      </c>
      <c r="JK28" s="115">
        <v>57.5</v>
      </c>
      <c r="JL28" s="115">
        <v>56.83</v>
      </c>
      <c r="JM28" s="115">
        <v>56.36</v>
      </c>
      <c r="JN28" s="115">
        <v>54.16</v>
      </c>
      <c r="JO28" s="115">
        <v>53.58</v>
      </c>
      <c r="JP28" s="115">
        <v>52.67</v>
      </c>
      <c r="JQ28" s="115">
        <v>51.28</v>
      </c>
      <c r="JR28" s="115">
        <v>51.66</v>
      </c>
      <c r="JS28" s="115">
        <v>51.1</v>
      </c>
      <c r="JT28" s="115">
        <v>52.89</v>
      </c>
      <c r="JU28" s="115">
        <v>55.42</v>
      </c>
      <c r="JV28" s="115">
        <v>55.29</v>
      </c>
      <c r="JW28" s="115">
        <v>53.93</v>
      </c>
      <c r="JX28" s="115">
        <v>53.99</v>
      </c>
      <c r="JY28" s="115">
        <v>55.03</v>
      </c>
      <c r="JZ28" s="115">
        <v>63.43</v>
      </c>
      <c r="KA28" s="115">
        <v>63.47</v>
      </c>
      <c r="KB28" s="115">
        <v>61.72</v>
      </c>
      <c r="KC28" s="115">
        <v>61.06</v>
      </c>
      <c r="KD28" s="115">
        <v>60.83</v>
      </c>
      <c r="KE28" s="115">
        <v>59.92</v>
      </c>
    </row>
    <row r="29" spans="2:291" ht="15" customHeight="1">
      <c r="B29" s="165"/>
      <c r="C29" s="34" t="s">
        <v>3</v>
      </c>
      <c r="D29" s="114">
        <v>50.6</v>
      </c>
      <c r="E29" s="115">
        <v>50.26</v>
      </c>
      <c r="F29" s="115">
        <v>49.78</v>
      </c>
      <c r="G29" s="115">
        <v>49.31</v>
      </c>
      <c r="H29" s="115">
        <v>49.09</v>
      </c>
      <c r="I29" s="115">
        <v>48.69</v>
      </c>
      <c r="J29" s="115">
        <v>49.69</v>
      </c>
      <c r="K29" s="115">
        <v>49.36</v>
      </c>
      <c r="L29" s="115">
        <v>48.87</v>
      </c>
      <c r="M29" s="115">
        <v>48.51</v>
      </c>
      <c r="N29" s="115">
        <v>48.58</v>
      </c>
      <c r="O29" s="115">
        <v>48.5</v>
      </c>
      <c r="P29" s="115">
        <v>48.33</v>
      </c>
      <c r="Q29" s="115">
        <v>47.73</v>
      </c>
      <c r="R29" s="115">
        <v>47.65</v>
      </c>
      <c r="S29" s="115">
        <v>47.43</v>
      </c>
      <c r="T29" s="115">
        <v>46.91</v>
      </c>
      <c r="U29" s="115">
        <v>46.5</v>
      </c>
      <c r="V29" s="115">
        <v>46.6</v>
      </c>
      <c r="W29" s="115">
        <v>46.47</v>
      </c>
      <c r="X29" s="115">
        <v>46.2</v>
      </c>
      <c r="Y29" s="115">
        <v>46.24</v>
      </c>
      <c r="Z29" s="115">
        <v>45.81</v>
      </c>
      <c r="AA29" s="115">
        <v>45.44</v>
      </c>
      <c r="AB29" s="115">
        <v>45.6</v>
      </c>
      <c r="AC29" s="115">
        <v>45.81</v>
      </c>
      <c r="AD29" s="115">
        <v>45.08</v>
      </c>
      <c r="AE29" s="115">
        <v>44.99</v>
      </c>
      <c r="AF29" s="115">
        <v>44.5</v>
      </c>
      <c r="AG29" s="115">
        <v>44.53</v>
      </c>
      <c r="AH29" s="115">
        <v>43.99</v>
      </c>
      <c r="AI29" s="115">
        <v>44.39</v>
      </c>
      <c r="AJ29" s="115">
        <v>43.96</v>
      </c>
      <c r="AK29" s="115">
        <v>44.09</v>
      </c>
      <c r="AL29" s="115">
        <v>44.26</v>
      </c>
      <c r="AM29" s="115">
        <v>44.2</v>
      </c>
      <c r="AN29" s="115">
        <v>43.98</v>
      </c>
      <c r="AO29" s="115">
        <v>44.59</v>
      </c>
      <c r="AP29" s="115">
        <v>44.46</v>
      </c>
      <c r="AQ29" s="115">
        <v>44.8</v>
      </c>
      <c r="AR29" s="115">
        <v>44.36</v>
      </c>
      <c r="AS29" s="115">
        <v>44.24</v>
      </c>
      <c r="AT29" s="115">
        <v>44.75</v>
      </c>
      <c r="AU29" s="115">
        <v>45.22</v>
      </c>
      <c r="AV29" s="115">
        <v>45.13</v>
      </c>
      <c r="AW29" s="115">
        <v>45.2</v>
      </c>
      <c r="AX29" s="115">
        <v>45.12</v>
      </c>
      <c r="AY29" s="115">
        <v>45.83</v>
      </c>
      <c r="AZ29" s="115">
        <v>46.69</v>
      </c>
      <c r="BA29" s="115">
        <v>46.99</v>
      </c>
      <c r="BB29" s="115">
        <v>47.12</v>
      </c>
      <c r="BC29" s="115">
        <v>47.47</v>
      </c>
      <c r="BD29" s="115">
        <v>47.75</v>
      </c>
      <c r="BE29" s="115">
        <v>47.75</v>
      </c>
      <c r="BF29" s="115">
        <v>47.94</v>
      </c>
      <c r="BG29" s="115">
        <v>48.21</v>
      </c>
      <c r="BH29" s="115">
        <v>48.48</v>
      </c>
      <c r="BI29" s="115">
        <v>49</v>
      </c>
      <c r="BJ29" s="115">
        <v>49.28</v>
      </c>
      <c r="BK29" s="115">
        <v>50.14</v>
      </c>
      <c r="BL29" s="115">
        <v>51.59</v>
      </c>
      <c r="BM29" s="115">
        <v>52.64</v>
      </c>
      <c r="BN29" s="115">
        <v>52.59</v>
      </c>
      <c r="BO29" s="115">
        <v>53.17</v>
      </c>
      <c r="BP29" s="115">
        <v>53.62</v>
      </c>
      <c r="BQ29" s="115">
        <v>54.06</v>
      </c>
      <c r="BR29" s="115">
        <v>53.61</v>
      </c>
      <c r="BS29" s="115">
        <v>54.02</v>
      </c>
      <c r="BT29" s="115">
        <v>54.24</v>
      </c>
      <c r="BU29" s="115">
        <v>54.16</v>
      </c>
      <c r="BV29" s="115">
        <v>54.35</v>
      </c>
      <c r="BW29" s="115">
        <v>53.9</v>
      </c>
      <c r="BX29" s="115">
        <v>55.76</v>
      </c>
      <c r="BY29" s="115">
        <v>56.03</v>
      </c>
      <c r="BZ29" s="115">
        <v>56.34</v>
      </c>
      <c r="CA29" s="115">
        <v>55.62</v>
      </c>
      <c r="CB29" s="115">
        <v>55.74</v>
      </c>
      <c r="CC29" s="115">
        <v>54.8</v>
      </c>
      <c r="CD29" s="115">
        <v>56.59</v>
      </c>
      <c r="CE29" s="115">
        <v>56.77</v>
      </c>
      <c r="CF29" s="115">
        <v>56.5</v>
      </c>
      <c r="CG29" s="115">
        <v>55.73</v>
      </c>
      <c r="CH29" s="115">
        <v>54.85</v>
      </c>
      <c r="CI29" s="115">
        <v>53.95</v>
      </c>
      <c r="CJ29" s="115">
        <v>53.37</v>
      </c>
      <c r="CK29" s="115">
        <v>52.93</v>
      </c>
      <c r="CL29" s="115">
        <v>51.9</v>
      </c>
      <c r="CM29" s="115">
        <v>51.78</v>
      </c>
      <c r="CN29" s="115">
        <v>51.45</v>
      </c>
      <c r="CO29" s="115">
        <v>50.82</v>
      </c>
      <c r="CP29" s="115">
        <v>52.53</v>
      </c>
      <c r="CQ29" s="115">
        <v>51.68</v>
      </c>
      <c r="CR29" s="115">
        <v>50.83</v>
      </c>
      <c r="CS29" s="115">
        <v>49.28</v>
      </c>
      <c r="CT29" s="115">
        <v>48.76</v>
      </c>
      <c r="CU29" s="115">
        <v>47.74</v>
      </c>
      <c r="CV29" s="115">
        <v>49.9</v>
      </c>
      <c r="CW29" s="115">
        <v>50.5</v>
      </c>
      <c r="CX29" s="115">
        <v>49.06</v>
      </c>
      <c r="CY29" s="115">
        <v>48.37</v>
      </c>
      <c r="CZ29" s="115">
        <v>47.44</v>
      </c>
      <c r="DA29" s="115">
        <v>46.83</v>
      </c>
      <c r="DB29" s="115">
        <v>47.97</v>
      </c>
      <c r="DC29" s="115">
        <v>47.37</v>
      </c>
      <c r="DD29" s="115">
        <v>46.89</v>
      </c>
      <c r="DE29" s="115">
        <v>45.64</v>
      </c>
      <c r="DF29" s="115">
        <v>45.02</v>
      </c>
      <c r="DG29" s="115">
        <v>45.25</v>
      </c>
      <c r="DH29" s="115">
        <v>46.21</v>
      </c>
      <c r="DI29" s="115">
        <v>45.31</v>
      </c>
      <c r="DJ29" s="115">
        <v>45.33</v>
      </c>
      <c r="DK29" s="115">
        <v>44.5</v>
      </c>
      <c r="DL29" s="115">
        <v>43.47</v>
      </c>
      <c r="DM29" s="115">
        <v>43.17</v>
      </c>
      <c r="DN29" s="115">
        <v>42.47</v>
      </c>
      <c r="DO29" s="115">
        <v>41.71</v>
      </c>
      <c r="DP29" s="115">
        <v>41.43</v>
      </c>
      <c r="DQ29" s="115">
        <v>41</v>
      </c>
      <c r="DR29" s="115">
        <v>40.58</v>
      </c>
      <c r="DS29" s="115">
        <v>40.42</v>
      </c>
      <c r="DT29" s="115">
        <v>42.14</v>
      </c>
      <c r="DU29" s="115">
        <v>41.32</v>
      </c>
      <c r="DV29" s="115">
        <v>41.22</v>
      </c>
      <c r="DW29" s="115">
        <v>41.09</v>
      </c>
      <c r="DX29" s="115">
        <v>40.840000000000003</v>
      </c>
      <c r="DY29" s="115">
        <v>40.270000000000003</v>
      </c>
      <c r="DZ29" s="115">
        <v>40.51</v>
      </c>
      <c r="EA29" s="115">
        <v>40.32</v>
      </c>
      <c r="EB29" s="115">
        <v>39.33</v>
      </c>
      <c r="EC29" s="115">
        <v>39.47</v>
      </c>
      <c r="ED29" s="115">
        <v>39.54</v>
      </c>
      <c r="EE29" s="115">
        <v>39.21</v>
      </c>
      <c r="EF29" s="115">
        <v>39.11</v>
      </c>
      <c r="EG29" s="115">
        <v>38.630000000000003</v>
      </c>
      <c r="EH29" s="115">
        <v>38.270000000000003</v>
      </c>
      <c r="EI29" s="115">
        <v>38.46</v>
      </c>
      <c r="EJ29" s="115">
        <v>37.31</v>
      </c>
      <c r="EK29" s="115">
        <v>37.81</v>
      </c>
      <c r="EL29" s="115">
        <v>37.81</v>
      </c>
      <c r="EM29" s="115">
        <v>37.49</v>
      </c>
      <c r="EN29" s="115">
        <v>37.42</v>
      </c>
      <c r="EO29" s="115">
        <v>36.74</v>
      </c>
      <c r="EP29" s="115">
        <v>37.29</v>
      </c>
      <c r="EQ29" s="115">
        <v>36.79</v>
      </c>
      <c r="ER29" s="115">
        <v>36.71</v>
      </c>
      <c r="ES29" s="115">
        <v>36.340000000000003</v>
      </c>
      <c r="ET29" s="115">
        <v>35.25</v>
      </c>
      <c r="EU29" s="115">
        <v>36.299999999999997</v>
      </c>
      <c r="EV29" s="115">
        <v>35.75</v>
      </c>
      <c r="EW29" s="115">
        <v>35.880000000000003</v>
      </c>
      <c r="EX29" s="115">
        <v>35.19</v>
      </c>
      <c r="EY29" s="115">
        <v>35.56</v>
      </c>
      <c r="EZ29" s="115">
        <v>35.299999999999997</v>
      </c>
      <c r="FA29" s="115">
        <v>35.35</v>
      </c>
      <c r="FB29" s="115">
        <v>35.11</v>
      </c>
      <c r="FC29" s="115">
        <v>35.04</v>
      </c>
      <c r="FD29" s="115">
        <v>34.700000000000003</v>
      </c>
      <c r="FE29" s="115">
        <v>35</v>
      </c>
      <c r="FF29" s="115">
        <v>34.97</v>
      </c>
      <c r="FG29" s="115">
        <v>34.57</v>
      </c>
      <c r="FH29" s="115">
        <v>35.24</v>
      </c>
      <c r="FI29" s="115">
        <v>35.92</v>
      </c>
      <c r="FJ29" s="115">
        <v>36.14</v>
      </c>
      <c r="FK29" s="115">
        <v>35.49</v>
      </c>
      <c r="FL29" s="115">
        <v>35.79</v>
      </c>
      <c r="FM29" s="115">
        <v>35.83</v>
      </c>
      <c r="FN29" s="115">
        <v>35.770000000000003</v>
      </c>
      <c r="FO29" s="115">
        <v>35.67</v>
      </c>
      <c r="FP29" s="115">
        <v>34.07</v>
      </c>
      <c r="FQ29" s="115">
        <v>36.200000000000003</v>
      </c>
      <c r="FR29" s="115">
        <v>36.49</v>
      </c>
      <c r="FS29" s="115">
        <v>37.1</v>
      </c>
      <c r="FT29" s="115">
        <v>37.5</v>
      </c>
      <c r="FU29" s="115">
        <v>38.56</v>
      </c>
      <c r="FV29" s="115">
        <v>37.1</v>
      </c>
      <c r="FW29" s="115">
        <v>37.26</v>
      </c>
      <c r="FX29" s="115">
        <v>38.729999999999997</v>
      </c>
      <c r="FY29" s="115">
        <v>38.51</v>
      </c>
      <c r="FZ29" s="115">
        <v>38.58</v>
      </c>
      <c r="GA29" s="115">
        <v>39.69</v>
      </c>
      <c r="GB29" s="115">
        <v>38.33</v>
      </c>
      <c r="GC29" s="115">
        <v>39.19</v>
      </c>
      <c r="GD29" s="115">
        <v>39.54</v>
      </c>
      <c r="GE29" s="115">
        <v>40.619999999999997</v>
      </c>
      <c r="GF29" s="115">
        <v>41.39</v>
      </c>
      <c r="GG29" s="115">
        <v>41.56</v>
      </c>
      <c r="GH29" s="115">
        <v>42.22</v>
      </c>
      <c r="GI29" s="115">
        <v>43.1</v>
      </c>
      <c r="GJ29" s="115">
        <v>43.08</v>
      </c>
      <c r="GK29" s="115">
        <v>43.47</v>
      </c>
      <c r="GL29" s="115">
        <v>45.05</v>
      </c>
      <c r="GM29" s="115">
        <v>46.04</v>
      </c>
      <c r="GN29" s="115">
        <v>43.92</v>
      </c>
      <c r="GO29" s="115">
        <v>44.1</v>
      </c>
      <c r="GP29" s="115">
        <v>45.15</v>
      </c>
      <c r="GQ29" s="115">
        <v>46.18</v>
      </c>
      <c r="GR29" s="115">
        <v>48.15</v>
      </c>
      <c r="GS29" s="115">
        <v>49.22</v>
      </c>
      <c r="GT29" s="115">
        <v>48.81</v>
      </c>
      <c r="GU29" s="115">
        <v>49.41</v>
      </c>
      <c r="GV29" s="115">
        <v>50.83</v>
      </c>
      <c r="GW29" s="115">
        <v>52.08</v>
      </c>
      <c r="GX29" s="115">
        <v>52.86</v>
      </c>
      <c r="GY29" s="115">
        <v>54.37</v>
      </c>
      <c r="GZ29" s="115">
        <v>51.44</v>
      </c>
      <c r="HA29" s="115">
        <v>51.94</v>
      </c>
      <c r="HB29" s="115">
        <v>53.37</v>
      </c>
      <c r="HC29" s="115">
        <v>54.4</v>
      </c>
      <c r="HD29" s="115">
        <v>54.89</v>
      </c>
      <c r="HE29" s="115">
        <v>56.64</v>
      </c>
      <c r="HF29" s="115">
        <v>55.74</v>
      </c>
      <c r="HG29" s="115">
        <v>56.28</v>
      </c>
      <c r="HH29" s="115">
        <v>56.52</v>
      </c>
      <c r="HI29" s="115">
        <v>57.29</v>
      </c>
      <c r="HJ29" s="115">
        <v>57.44</v>
      </c>
      <c r="HK29" s="115">
        <v>58.53</v>
      </c>
      <c r="HL29" s="115">
        <v>58.14</v>
      </c>
      <c r="HM29" s="115">
        <v>58.04</v>
      </c>
      <c r="HN29" s="115">
        <v>59.05</v>
      </c>
      <c r="HO29" s="115">
        <v>59.37</v>
      </c>
      <c r="HP29" s="115">
        <v>59.67</v>
      </c>
      <c r="HQ29" s="115">
        <v>59.35</v>
      </c>
      <c r="HR29" s="115">
        <v>59.8</v>
      </c>
      <c r="HS29" s="115">
        <v>59.69</v>
      </c>
      <c r="HT29" s="115">
        <v>59.85</v>
      </c>
      <c r="HU29" s="115">
        <v>59.63</v>
      </c>
      <c r="HV29" s="115">
        <v>59.72</v>
      </c>
      <c r="HW29" s="115">
        <v>59.47</v>
      </c>
      <c r="HX29" s="115">
        <v>58.77</v>
      </c>
      <c r="HY29" s="115">
        <v>58.76</v>
      </c>
      <c r="HZ29" s="115">
        <v>59.06</v>
      </c>
      <c r="IA29" s="115">
        <v>58.86</v>
      </c>
      <c r="IB29" s="115">
        <v>58.81</v>
      </c>
      <c r="IC29" s="115">
        <v>57.99</v>
      </c>
      <c r="ID29" s="115">
        <v>58.86</v>
      </c>
      <c r="IE29" s="115">
        <v>58.6</v>
      </c>
      <c r="IF29" s="115">
        <v>58.43</v>
      </c>
      <c r="IG29" s="115">
        <v>58.31</v>
      </c>
      <c r="IH29" s="115">
        <v>58.09</v>
      </c>
      <c r="II29" s="115">
        <v>58.02</v>
      </c>
      <c r="IJ29" s="115">
        <v>59.13</v>
      </c>
      <c r="IK29" s="115">
        <v>58.41</v>
      </c>
      <c r="IL29" s="115">
        <v>57.82</v>
      </c>
      <c r="IM29" s="115">
        <v>57.33</v>
      </c>
      <c r="IN29" s="115">
        <v>57.38</v>
      </c>
      <c r="IO29" s="115">
        <v>57.22</v>
      </c>
      <c r="IP29" s="115">
        <v>57.48</v>
      </c>
      <c r="IQ29" s="115">
        <v>57.14</v>
      </c>
      <c r="IR29" s="115">
        <v>56.63</v>
      </c>
      <c r="IS29" s="115">
        <v>55.81</v>
      </c>
      <c r="IT29" s="115">
        <v>55.7</v>
      </c>
      <c r="IU29" s="115">
        <v>55.37</v>
      </c>
      <c r="IV29" s="115">
        <v>55.73</v>
      </c>
      <c r="IW29" s="115">
        <v>55.53</v>
      </c>
      <c r="IX29" s="115">
        <v>55.22</v>
      </c>
      <c r="IY29" s="115">
        <v>54.84</v>
      </c>
      <c r="IZ29" s="115">
        <v>54.24</v>
      </c>
      <c r="JA29" s="115">
        <v>53.59</v>
      </c>
      <c r="JB29" s="115">
        <v>53.42</v>
      </c>
      <c r="JC29" s="115">
        <v>53.09</v>
      </c>
      <c r="JD29" s="115">
        <v>52.72</v>
      </c>
      <c r="JE29" s="115">
        <v>51.95</v>
      </c>
      <c r="JF29" s="115">
        <v>51.26</v>
      </c>
      <c r="JG29" s="115">
        <v>50.95</v>
      </c>
      <c r="JH29" s="115">
        <v>52.72</v>
      </c>
      <c r="JI29" s="115">
        <v>53.24</v>
      </c>
      <c r="JJ29" s="115">
        <v>52.93</v>
      </c>
      <c r="JK29" s="115">
        <v>52</v>
      </c>
      <c r="JL29" s="115">
        <v>52.16</v>
      </c>
      <c r="JM29" s="115">
        <v>51.62</v>
      </c>
      <c r="JN29" s="115">
        <v>51.21</v>
      </c>
      <c r="JO29" s="115">
        <v>50.24</v>
      </c>
      <c r="JP29" s="115">
        <v>50.18</v>
      </c>
      <c r="JQ29" s="115">
        <v>49.52</v>
      </c>
      <c r="JR29" s="115">
        <v>48.99</v>
      </c>
      <c r="JS29" s="115">
        <v>48.38</v>
      </c>
      <c r="JT29" s="115">
        <v>51.51</v>
      </c>
      <c r="JU29" s="115">
        <v>52.76</v>
      </c>
      <c r="JV29" s="115">
        <v>52.99</v>
      </c>
      <c r="JW29" s="115">
        <v>52.15</v>
      </c>
      <c r="JX29" s="115">
        <v>51.85</v>
      </c>
      <c r="JY29" s="115">
        <v>52.18</v>
      </c>
      <c r="JZ29" s="115">
        <v>53.47</v>
      </c>
      <c r="KA29" s="115">
        <v>53.05</v>
      </c>
      <c r="KB29" s="115">
        <v>52.33</v>
      </c>
      <c r="KC29" s="115">
        <v>51.69</v>
      </c>
      <c r="KD29" s="115">
        <v>51.54</v>
      </c>
      <c r="KE29" s="115">
        <v>51.19</v>
      </c>
    </row>
    <row r="30" spans="2:291" ht="15.75" customHeight="1" thickBot="1">
      <c r="B30" s="166"/>
      <c r="C30" s="109" t="s">
        <v>4</v>
      </c>
      <c r="D30" s="116">
        <v>51.7</v>
      </c>
      <c r="E30" s="117">
        <v>51.88</v>
      </c>
      <c r="F30" s="117">
        <v>51.4</v>
      </c>
      <c r="G30" s="117">
        <v>50.45</v>
      </c>
      <c r="H30" s="117">
        <v>49.8</v>
      </c>
      <c r="I30" s="117">
        <v>49.34</v>
      </c>
      <c r="J30" s="117">
        <v>47.73</v>
      </c>
      <c r="K30" s="117">
        <v>47.82</v>
      </c>
      <c r="L30" s="117">
        <v>46.62</v>
      </c>
      <c r="M30" s="117">
        <v>46.57</v>
      </c>
      <c r="N30" s="117">
        <v>46.57</v>
      </c>
      <c r="O30" s="117">
        <v>46.14</v>
      </c>
      <c r="P30" s="117">
        <v>45.48</v>
      </c>
      <c r="Q30" s="117">
        <v>44.97</v>
      </c>
      <c r="R30" s="117">
        <v>44.73</v>
      </c>
      <c r="S30" s="117">
        <v>43.95</v>
      </c>
      <c r="T30" s="117">
        <v>43.32</v>
      </c>
      <c r="U30" s="117">
        <v>43.19</v>
      </c>
      <c r="V30" s="117">
        <v>41.26</v>
      </c>
      <c r="W30" s="117">
        <v>40.96</v>
      </c>
      <c r="X30" s="117">
        <v>40.07</v>
      </c>
      <c r="Y30" s="117">
        <v>39.770000000000003</v>
      </c>
      <c r="Z30" s="117">
        <v>39.4</v>
      </c>
      <c r="AA30" s="117">
        <v>38.619999999999997</v>
      </c>
      <c r="AB30" s="117">
        <v>37.72</v>
      </c>
      <c r="AC30" s="117">
        <v>37.770000000000003</v>
      </c>
      <c r="AD30" s="117">
        <v>37.28</v>
      </c>
      <c r="AE30" s="117">
        <v>36.799999999999997</v>
      </c>
      <c r="AF30" s="117">
        <v>36.58</v>
      </c>
      <c r="AG30" s="117">
        <v>36.32</v>
      </c>
      <c r="AH30" s="117">
        <v>35.229999999999997</v>
      </c>
      <c r="AI30" s="117">
        <v>35.33</v>
      </c>
      <c r="AJ30" s="117">
        <v>35.159999999999997</v>
      </c>
      <c r="AK30" s="117">
        <v>35.24</v>
      </c>
      <c r="AL30" s="117">
        <v>35.340000000000003</v>
      </c>
      <c r="AM30" s="117">
        <v>34.94</v>
      </c>
      <c r="AN30" s="117">
        <v>33.82</v>
      </c>
      <c r="AO30" s="117">
        <v>34.42</v>
      </c>
      <c r="AP30" s="117">
        <v>34.26</v>
      </c>
      <c r="AQ30" s="117">
        <v>34.04</v>
      </c>
      <c r="AR30" s="117">
        <v>33.42</v>
      </c>
      <c r="AS30" s="117">
        <v>33.630000000000003</v>
      </c>
      <c r="AT30" s="117">
        <v>33.9</v>
      </c>
      <c r="AU30" s="117">
        <v>34.119999999999997</v>
      </c>
      <c r="AV30" s="117">
        <v>34.340000000000003</v>
      </c>
      <c r="AW30" s="117">
        <v>34.58</v>
      </c>
      <c r="AX30" s="117">
        <v>34.32</v>
      </c>
      <c r="AY30" s="117">
        <v>35</v>
      </c>
      <c r="AZ30" s="117">
        <v>36.68</v>
      </c>
      <c r="BA30" s="117">
        <v>37.22</v>
      </c>
      <c r="BB30" s="117">
        <v>37.520000000000003</v>
      </c>
      <c r="BC30" s="117">
        <v>37.82</v>
      </c>
      <c r="BD30" s="117">
        <v>38.21</v>
      </c>
      <c r="BE30" s="117">
        <v>38.28</v>
      </c>
      <c r="BF30" s="117">
        <v>40.159999999999997</v>
      </c>
      <c r="BG30" s="117">
        <v>40.46</v>
      </c>
      <c r="BH30" s="117">
        <v>40.950000000000003</v>
      </c>
      <c r="BI30" s="117">
        <v>41.19</v>
      </c>
      <c r="BJ30" s="117">
        <v>41.58</v>
      </c>
      <c r="BK30" s="117">
        <v>41.94</v>
      </c>
      <c r="BL30" s="117">
        <v>46.74</v>
      </c>
      <c r="BM30" s="117">
        <v>48.5</v>
      </c>
      <c r="BN30" s="117">
        <v>48.25</v>
      </c>
      <c r="BO30" s="117">
        <v>48.41</v>
      </c>
      <c r="BP30" s="117">
        <v>48.32</v>
      </c>
      <c r="BQ30" s="117">
        <v>48.99</v>
      </c>
      <c r="BR30" s="117">
        <v>50.02</v>
      </c>
      <c r="BS30" s="117">
        <v>50.75</v>
      </c>
      <c r="BT30" s="117">
        <v>50.66</v>
      </c>
      <c r="BU30" s="117">
        <v>50.46</v>
      </c>
      <c r="BV30" s="117">
        <v>50.62</v>
      </c>
      <c r="BW30" s="117">
        <v>50.43</v>
      </c>
      <c r="BX30" s="117">
        <v>54.16</v>
      </c>
      <c r="BY30" s="117">
        <v>55.07</v>
      </c>
      <c r="BZ30" s="117">
        <v>54.89</v>
      </c>
      <c r="CA30" s="117">
        <v>53.83</v>
      </c>
      <c r="CB30" s="117">
        <v>53.76</v>
      </c>
      <c r="CC30" s="117">
        <v>51.34</v>
      </c>
      <c r="CD30" s="117">
        <v>55.18</v>
      </c>
      <c r="CE30" s="117">
        <v>55.39</v>
      </c>
      <c r="CF30" s="117">
        <v>53.7</v>
      </c>
      <c r="CG30" s="117">
        <v>52.82</v>
      </c>
      <c r="CH30" s="117">
        <v>51.82</v>
      </c>
      <c r="CI30" s="117">
        <v>50.12</v>
      </c>
      <c r="CJ30" s="117">
        <v>45.51</v>
      </c>
      <c r="CK30" s="117">
        <v>45.28</v>
      </c>
      <c r="CL30" s="117">
        <v>43.54</v>
      </c>
      <c r="CM30" s="117">
        <v>43.19</v>
      </c>
      <c r="CN30" s="117">
        <v>41.43</v>
      </c>
      <c r="CO30" s="117">
        <v>40.51</v>
      </c>
      <c r="CP30" s="117">
        <v>41.9</v>
      </c>
      <c r="CQ30" s="117">
        <v>41.79</v>
      </c>
      <c r="CR30" s="117">
        <v>39.840000000000003</v>
      </c>
      <c r="CS30" s="117">
        <v>38.75</v>
      </c>
      <c r="CT30" s="117">
        <v>38.01</v>
      </c>
      <c r="CU30" s="117">
        <v>35.74</v>
      </c>
      <c r="CV30" s="117">
        <v>39.799999999999997</v>
      </c>
      <c r="CW30" s="117">
        <v>40.83</v>
      </c>
      <c r="CX30" s="117">
        <v>38.450000000000003</v>
      </c>
      <c r="CY30" s="117">
        <v>37.61</v>
      </c>
      <c r="CZ30" s="117">
        <v>36.14</v>
      </c>
      <c r="DA30" s="117">
        <v>35.43</v>
      </c>
      <c r="DB30" s="117">
        <v>34.409999999999997</v>
      </c>
      <c r="DC30" s="117">
        <v>34.39</v>
      </c>
      <c r="DD30" s="117">
        <v>33.94</v>
      </c>
      <c r="DE30" s="117">
        <v>33.06</v>
      </c>
      <c r="DF30" s="117">
        <v>31.09</v>
      </c>
      <c r="DG30" s="117">
        <v>31.66</v>
      </c>
      <c r="DH30" s="117">
        <v>32.74</v>
      </c>
      <c r="DI30" s="117">
        <v>31.95</v>
      </c>
      <c r="DJ30" s="117">
        <v>31.17</v>
      </c>
      <c r="DK30" s="117">
        <v>30.93</v>
      </c>
      <c r="DL30" s="117">
        <v>30.26</v>
      </c>
      <c r="DM30" s="117">
        <v>28.88</v>
      </c>
      <c r="DN30" s="117">
        <v>27.53</v>
      </c>
      <c r="DO30" s="117">
        <v>27.57</v>
      </c>
      <c r="DP30" s="117">
        <v>27.5</v>
      </c>
      <c r="DQ30" s="117">
        <v>26.79</v>
      </c>
      <c r="DR30" s="117">
        <v>27.35</v>
      </c>
      <c r="DS30" s="117">
        <v>26.5</v>
      </c>
      <c r="DT30" s="117">
        <v>26.9</v>
      </c>
      <c r="DU30" s="117">
        <v>26.83</v>
      </c>
      <c r="DV30" s="117">
        <v>26.42</v>
      </c>
      <c r="DW30" s="117">
        <v>26.12</v>
      </c>
      <c r="DX30" s="117">
        <v>25.69</v>
      </c>
      <c r="DY30" s="117">
        <v>25.5</v>
      </c>
      <c r="DZ30" s="117">
        <v>25.53</v>
      </c>
      <c r="EA30" s="117">
        <v>25.6</v>
      </c>
      <c r="EB30" s="117">
        <v>25.26</v>
      </c>
      <c r="EC30" s="117">
        <v>24.93</v>
      </c>
      <c r="ED30" s="117">
        <v>25.29</v>
      </c>
      <c r="EE30" s="117">
        <v>24.78</v>
      </c>
      <c r="EF30" s="117">
        <v>24.6</v>
      </c>
      <c r="EG30" s="117">
        <v>24.63</v>
      </c>
      <c r="EH30" s="117">
        <v>24.08</v>
      </c>
      <c r="EI30" s="117">
        <v>24.5</v>
      </c>
      <c r="EJ30" s="117">
        <v>23.44</v>
      </c>
      <c r="EK30" s="117">
        <v>23.53</v>
      </c>
      <c r="EL30" s="117">
        <v>23.42</v>
      </c>
      <c r="EM30" s="117">
        <v>23.74</v>
      </c>
      <c r="EN30" s="117">
        <v>23.76</v>
      </c>
      <c r="EO30" s="117">
        <v>23.55</v>
      </c>
      <c r="EP30" s="117">
        <v>23.68</v>
      </c>
      <c r="EQ30" s="117">
        <v>23.54</v>
      </c>
      <c r="ER30" s="117">
        <v>23.09</v>
      </c>
      <c r="ES30" s="117">
        <v>23</v>
      </c>
      <c r="ET30" s="117">
        <v>22.9</v>
      </c>
      <c r="EU30" s="117">
        <v>22.9</v>
      </c>
      <c r="EV30" s="117">
        <v>23.02</v>
      </c>
      <c r="EW30" s="117">
        <v>23.43</v>
      </c>
      <c r="EX30" s="117">
        <v>23.39</v>
      </c>
      <c r="EY30" s="117">
        <v>23.42</v>
      </c>
      <c r="EZ30" s="117">
        <v>22.96</v>
      </c>
      <c r="FA30" s="117">
        <v>23.66</v>
      </c>
      <c r="FB30" s="117">
        <v>22.75</v>
      </c>
      <c r="FC30" s="117">
        <v>22.86</v>
      </c>
      <c r="FD30" s="117">
        <v>23.15</v>
      </c>
      <c r="FE30" s="117">
        <v>23.2</v>
      </c>
      <c r="FF30" s="117">
        <v>23.07</v>
      </c>
      <c r="FG30" s="117">
        <v>22.72</v>
      </c>
      <c r="FH30" s="117">
        <v>23.38</v>
      </c>
      <c r="FI30" s="117">
        <v>23.62</v>
      </c>
      <c r="FJ30" s="117">
        <v>23.91</v>
      </c>
      <c r="FK30" s="117">
        <v>23.63</v>
      </c>
      <c r="FL30" s="117">
        <v>23.3</v>
      </c>
      <c r="FM30" s="117">
        <v>23.93</v>
      </c>
      <c r="FN30" s="117">
        <v>23.96</v>
      </c>
      <c r="FO30" s="117">
        <v>23.77</v>
      </c>
      <c r="FP30" s="117">
        <v>23.56</v>
      </c>
      <c r="FQ30" s="117">
        <v>24.06</v>
      </c>
      <c r="FR30" s="117">
        <v>24.4</v>
      </c>
      <c r="FS30" s="117">
        <v>24.61</v>
      </c>
      <c r="FT30" s="117">
        <v>24.87</v>
      </c>
      <c r="FU30" s="117">
        <v>25.57</v>
      </c>
      <c r="FV30" s="117">
        <v>26.14</v>
      </c>
      <c r="FW30" s="117">
        <v>27.04</v>
      </c>
      <c r="FX30" s="117">
        <v>27.74</v>
      </c>
      <c r="FY30" s="117">
        <v>27.76</v>
      </c>
      <c r="FZ30" s="117">
        <v>28.08</v>
      </c>
      <c r="GA30" s="117">
        <v>28.55</v>
      </c>
      <c r="GB30" s="117">
        <v>28.92</v>
      </c>
      <c r="GC30" s="117">
        <v>29.96</v>
      </c>
      <c r="GD30" s="117">
        <v>30.29</v>
      </c>
      <c r="GE30" s="117">
        <v>30.97</v>
      </c>
      <c r="GF30" s="117">
        <v>29.58</v>
      </c>
      <c r="GG30" s="117">
        <v>31.43</v>
      </c>
      <c r="GH30" s="117">
        <v>32.200000000000003</v>
      </c>
      <c r="GI30" s="117">
        <v>33.53</v>
      </c>
      <c r="GJ30" s="117">
        <v>34.520000000000003</v>
      </c>
      <c r="GK30" s="117">
        <v>35.369999999999997</v>
      </c>
      <c r="GL30" s="117">
        <v>36.729999999999997</v>
      </c>
      <c r="GM30" s="117">
        <v>38.4</v>
      </c>
      <c r="GN30" s="117">
        <v>36.340000000000003</v>
      </c>
      <c r="GO30" s="117">
        <v>37.159999999999997</v>
      </c>
      <c r="GP30" s="117">
        <v>38.25</v>
      </c>
      <c r="GQ30" s="117">
        <v>40.01</v>
      </c>
      <c r="GR30" s="117">
        <v>42.71</v>
      </c>
      <c r="GS30" s="117">
        <v>44.86</v>
      </c>
      <c r="GT30" s="117">
        <v>45.74</v>
      </c>
      <c r="GU30" s="117">
        <v>47.06</v>
      </c>
      <c r="GV30" s="117">
        <v>49.71</v>
      </c>
      <c r="GW30" s="117">
        <v>51.76</v>
      </c>
      <c r="GX30" s="117">
        <v>52.97</v>
      </c>
      <c r="GY30" s="117">
        <v>55.1</v>
      </c>
      <c r="GZ30" s="117">
        <v>52.63</v>
      </c>
      <c r="HA30" s="117">
        <v>53.49</v>
      </c>
      <c r="HB30" s="117">
        <v>56.52</v>
      </c>
      <c r="HC30" s="117">
        <v>58.75</v>
      </c>
      <c r="HD30" s="117">
        <v>59.55</v>
      </c>
      <c r="HE30" s="117">
        <v>62.21</v>
      </c>
      <c r="HF30" s="117">
        <v>61.66</v>
      </c>
      <c r="HG30" s="117">
        <v>63.38</v>
      </c>
      <c r="HH30" s="117">
        <v>64.55</v>
      </c>
      <c r="HI30" s="117">
        <v>65.75</v>
      </c>
      <c r="HJ30" s="117">
        <v>66</v>
      </c>
      <c r="HK30" s="117">
        <v>67.27</v>
      </c>
      <c r="HL30" s="117">
        <v>69.05</v>
      </c>
      <c r="HM30" s="117">
        <v>69.44</v>
      </c>
      <c r="HN30" s="117">
        <v>70.86</v>
      </c>
      <c r="HO30" s="117">
        <v>70.819999999999993</v>
      </c>
      <c r="HP30" s="117">
        <v>72.37</v>
      </c>
      <c r="HQ30" s="117">
        <v>71.680000000000007</v>
      </c>
      <c r="HR30" s="117">
        <v>74.05</v>
      </c>
      <c r="HS30" s="117">
        <v>74.77</v>
      </c>
      <c r="HT30" s="117">
        <v>74.41</v>
      </c>
      <c r="HU30" s="117">
        <v>74.19</v>
      </c>
      <c r="HV30" s="117">
        <v>74.010000000000005</v>
      </c>
      <c r="HW30" s="117">
        <v>73.760000000000005</v>
      </c>
      <c r="HX30" s="117">
        <v>69.83</v>
      </c>
      <c r="HY30" s="117">
        <v>69.73</v>
      </c>
      <c r="HZ30" s="117">
        <v>69.739999999999995</v>
      </c>
      <c r="IA30" s="117">
        <v>69.55</v>
      </c>
      <c r="IB30" s="117">
        <v>69.34</v>
      </c>
      <c r="IC30" s="117">
        <v>68.28</v>
      </c>
      <c r="ID30" s="117">
        <v>68.5</v>
      </c>
      <c r="IE30" s="117">
        <v>68.08</v>
      </c>
      <c r="IF30" s="117">
        <v>67.59</v>
      </c>
      <c r="IG30" s="117">
        <v>67.680000000000007</v>
      </c>
      <c r="IH30" s="117">
        <v>67.260000000000005</v>
      </c>
      <c r="II30" s="117">
        <v>66.47</v>
      </c>
      <c r="IJ30" s="117">
        <v>65.510000000000005</v>
      </c>
      <c r="IK30" s="117">
        <v>64.97</v>
      </c>
      <c r="IL30" s="117">
        <v>64.06</v>
      </c>
      <c r="IM30" s="117">
        <v>63.3</v>
      </c>
      <c r="IN30" s="117">
        <v>62.95</v>
      </c>
      <c r="IO30" s="117">
        <v>62.27</v>
      </c>
      <c r="IP30" s="117">
        <v>60.93</v>
      </c>
      <c r="IQ30" s="117">
        <v>61.03</v>
      </c>
      <c r="IR30" s="117">
        <v>60.39</v>
      </c>
      <c r="IS30" s="117">
        <v>59.32</v>
      </c>
      <c r="IT30" s="117">
        <v>58.97</v>
      </c>
      <c r="IU30" s="117">
        <v>58.34</v>
      </c>
      <c r="IV30" s="117">
        <v>58.23</v>
      </c>
      <c r="IW30" s="117">
        <v>58.4</v>
      </c>
      <c r="IX30" s="117">
        <v>57.72</v>
      </c>
      <c r="IY30" s="117">
        <v>57.19</v>
      </c>
      <c r="IZ30" s="117">
        <v>56.54</v>
      </c>
      <c r="JA30" s="117">
        <v>55.68</v>
      </c>
      <c r="JB30" s="117">
        <v>54.01</v>
      </c>
      <c r="JC30" s="117">
        <v>53.4</v>
      </c>
      <c r="JD30" s="117">
        <v>52.65</v>
      </c>
      <c r="JE30" s="117">
        <v>51.65</v>
      </c>
      <c r="JF30" s="117">
        <v>51.07</v>
      </c>
      <c r="JG30" s="117">
        <v>50.66</v>
      </c>
      <c r="JH30" s="117">
        <v>54.86</v>
      </c>
      <c r="JI30" s="117">
        <v>55.95</v>
      </c>
      <c r="JJ30" s="117">
        <v>55.89</v>
      </c>
      <c r="JK30" s="117">
        <v>54.49</v>
      </c>
      <c r="JL30" s="117">
        <v>54.14</v>
      </c>
      <c r="JM30" s="117">
        <v>53.74</v>
      </c>
      <c r="JN30" s="117">
        <v>51.72</v>
      </c>
      <c r="JO30" s="117">
        <v>50.86</v>
      </c>
      <c r="JP30" s="117">
        <v>50.44</v>
      </c>
      <c r="JQ30" s="117">
        <v>49.82</v>
      </c>
      <c r="JR30" s="117">
        <v>49.31</v>
      </c>
      <c r="JS30" s="117">
        <v>49.09</v>
      </c>
      <c r="JT30" s="117">
        <v>53.8</v>
      </c>
      <c r="JU30" s="117">
        <v>56.71</v>
      </c>
      <c r="JV30" s="117">
        <v>56.84</v>
      </c>
      <c r="JW30" s="117">
        <v>55.33</v>
      </c>
      <c r="JX30" s="117">
        <v>55.16</v>
      </c>
      <c r="JY30" s="117">
        <v>55.93</v>
      </c>
      <c r="JZ30" s="117">
        <v>57.31</v>
      </c>
      <c r="KA30" s="117">
        <v>56.96</v>
      </c>
      <c r="KB30" s="117">
        <v>55.9</v>
      </c>
      <c r="KC30" s="117">
        <v>55.09</v>
      </c>
      <c r="KD30" s="117">
        <v>54.79</v>
      </c>
      <c r="KE30" s="117">
        <v>54.14</v>
      </c>
    </row>
    <row r="31" spans="2:291" ht="15" customHeight="1">
      <c r="B31" s="164" t="s">
        <v>80</v>
      </c>
      <c r="C31" s="104" t="s">
        <v>0</v>
      </c>
      <c r="D31" s="112">
        <v>69.569999999999993</v>
      </c>
      <c r="E31" s="113">
        <v>68.77</v>
      </c>
      <c r="F31" s="113">
        <v>68.05</v>
      </c>
      <c r="G31" s="113">
        <v>66.86</v>
      </c>
      <c r="H31" s="113">
        <v>66.510000000000005</v>
      </c>
      <c r="I31" s="113">
        <v>66.03</v>
      </c>
      <c r="J31" s="113">
        <v>65.03</v>
      </c>
      <c r="K31" s="113">
        <v>65.19</v>
      </c>
      <c r="L31" s="113">
        <v>64.319999999999993</v>
      </c>
      <c r="M31" s="113">
        <v>63.94</v>
      </c>
      <c r="N31" s="113">
        <v>63.57</v>
      </c>
      <c r="O31" s="113">
        <v>63.22</v>
      </c>
      <c r="P31" s="113">
        <v>62.55</v>
      </c>
      <c r="Q31" s="113">
        <v>62.81</v>
      </c>
      <c r="R31" s="113">
        <v>61.93</v>
      </c>
      <c r="S31" s="113">
        <v>61.15</v>
      </c>
      <c r="T31" s="113">
        <v>60.84</v>
      </c>
      <c r="U31" s="113">
        <v>60.45</v>
      </c>
      <c r="V31" s="113">
        <v>60</v>
      </c>
      <c r="W31" s="113">
        <v>60.17</v>
      </c>
      <c r="X31" s="113">
        <v>59.78</v>
      </c>
      <c r="Y31" s="113">
        <v>59.28</v>
      </c>
      <c r="Z31" s="113">
        <v>58.92</v>
      </c>
      <c r="AA31" s="113">
        <v>58.57</v>
      </c>
      <c r="AB31" s="113">
        <v>57.75</v>
      </c>
      <c r="AC31" s="113">
        <v>57.96</v>
      </c>
      <c r="AD31" s="113">
        <v>57.58</v>
      </c>
      <c r="AE31" s="113">
        <v>57.38</v>
      </c>
      <c r="AF31" s="113">
        <v>57.17</v>
      </c>
      <c r="AG31" s="113">
        <v>56.98</v>
      </c>
      <c r="AH31" s="113">
        <v>56.31</v>
      </c>
      <c r="AI31" s="113">
        <v>56.15</v>
      </c>
      <c r="AJ31" s="113">
        <v>56.13</v>
      </c>
      <c r="AK31" s="113">
        <v>56.02</v>
      </c>
      <c r="AL31" s="113">
        <v>55.87</v>
      </c>
      <c r="AM31" s="113">
        <v>55.88</v>
      </c>
      <c r="AN31" s="113">
        <v>55.68</v>
      </c>
      <c r="AO31" s="113">
        <v>56.03</v>
      </c>
      <c r="AP31" s="113">
        <v>55.71</v>
      </c>
      <c r="AQ31" s="113">
        <v>55.71</v>
      </c>
      <c r="AR31" s="113">
        <v>55.58</v>
      </c>
      <c r="AS31" s="113">
        <v>55.83</v>
      </c>
      <c r="AT31" s="113">
        <v>55.74</v>
      </c>
      <c r="AU31" s="113">
        <v>55.95</v>
      </c>
      <c r="AV31" s="113">
        <v>56.19</v>
      </c>
      <c r="AW31" s="113">
        <v>56.24</v>
      </c>
      <c r="AX31" s="113">
        <v>56.63</v>
      </c>
      <c r="AY31" s="113">
        <v>57.03</v>
      </c>
      <c r="AZ31" s="113">
        <v>58.84</v>
      </c>
      <c r="BA31" s="113">
        <v>60.1</v>
      </c>
      <c r="BB31" s="113">
        <v>60.18</v>
      </c>
      <c r="BC31" s="113">
        <v>60.39</v>
      </c>
      <c r="BD31" s="113">
        <v>60.39</v>
      </c>
      <c r="BE31" s="113">
        <v>60.71</v>
      </c>
      <c r="BF31" s="113">
        <v>61.06</v>
      </c>
      <c r="BG31" s="113">
        <v>61.59</v>
      </c>
      <c r="BH31" s="113">
        <v>61.37</v>
      </c>
      <c r="BI31" s="113">
        <v>61.93</v>
      </c>
      <c r="BJ31" s="113">
        <v>62.15</v>
      </c>
      <c r="BK31" s="113">
        <v>62.82</v>
      </c>
      <c r="BL31" s="113">
        <v>67.41</v>
      </c>
      <c r="BM31" s="113">
        <v>69.319999999999993</v>
      </c>
      <c r="BN31" s="113">
        <v>69.72</v>
      </c>
      <c r="BO31" s="113">
        <v>69.95</v>
      </c>
      <c r="BP31" s="113">
        <v>69.290000000000006</v>
      </c>
      <c r="BQ31" s="113">
        <v>69.78</v>
      </c>
      <c r="BR31" s="113">
        <v>71.5</v>
      </c>
      <c r="BS31" s="113">
        <v>71.89</v>
      </c>
      <c r="BT31" s="113">
        <v>70.819999999999993</v>
      </c>
      <c r="BU31" s="113">
        <v>70.290000000000006</v>
      </c>
      <c r="BV31" s="113">
        <v>69.540000000000006</v>
      </c>
      <c r="BW31" s="113">
        <v>69.12</v>
      </c>
      <c r="BX31" s="113">
        <v>71.989999999999995</v>
      </c>
      <c r="BY31" s="113">
        <v>72.709999999999994</v>
      </c>
      <c r="BZ31" s="113">
        <v>71.989999999999995</v>
      </c>
      <c r="CA31" s="113">
        <v>70.92</v>
      </c>
      <c r="CB31" s="113">
        <v>69.8</v>
      </c>
      <c r="CC31" s="113">
        <v>68.31</v>
      </c>
      <c r="CD31" s="113">
        <v>72.83</v>
      </c>
      <c r="CE31" s="113">
        <v>73.56</v>
      </c>
      <c r="CF31" s="113">
        <v>70.66</v>
      </c>
      <c r="CG31" s="113">
        <v>68.900000000000006</v>
      </c>
      <c r="CH31" s="113">
        <v>67.05</v>
      </c>
      <c r="CI31" s="113">
        <v>65.3</v>
      </c>
      <c r="CJ31" s="113">
        <v>58.76</v>
      </c>
      <c r="CK31" s="113">
        <v>59.7</v>
      </c>
      <c r="CL31" s="113">
        <v>57.92</v>
      </c>
      <c r="CM31" s="113">
        <v>57.44</v>
      </c>
      <c r="CN31" s="113">
        <v>55.78</v>
      </c>
      <c r="CO31" s="113">
        <v>53.33</v>
      </c>
      <c r="CP31" s="113">
        <v>56.65</v>
      </c>
      <c r="CQ31" s="113">
        <v>57.89</v>
      </c>
      <c r="CR31" s="113">
        <v>54.76</v>
      </c>
      <c r="CS31" s="113">
        <v>52.11</v>
      </c>
      <c r="CT31" s="113">
        <v>51.59</v>
      </c>
      <c r="CU31" s="113">
        <v>50.71</v>
      </c>
      <c r="CV31" s="113">
        <v>57.07</v>
      </c>
      <c r="CW31" s="113">
        <v>60.38</v>
      </c>
      <c r="CX31" s="113">
        <v>56.26</v>
      </c>
      <c r="CY31" s="113">
        <v>53.64</v>
      </c>
      <c r="CZ31" s="113">
        <v>53.47</v>
      </c>
      <c r="DA31" s="113">
        <v>49.79</v>
      </c>
      <c r="DB31" s="113">
        <v>50.28</v>
      </c>
      <c r="DC31" s="113">
        <v>51.23</v>
      </c>
      <c r="DD31" s="113">
        <v>48.2</v>
      </c>
      <c r="DE31" s="113">
        <v>48</v>
      </c>
      <c r="DF31" s="113">
        <v>47.27</v>
      </c>
      <c r="DG31" s="113">
        <v>46.47</v>
      </c>
      <c r="DH31" s="113">
        <v>50.29</v>
      </c>
      <c r="DI31" s="113">
        <v>51.35</v>
      </c>
      <c r="DJ31" s="113">
        <v>50.33</v>
      </c>
      <c r="DK31" s="113">
        <v>50.16</v>
      </c>
      <c r="DL31" s="113">
        <v>48.53</v>
      </c>
      <c r="DM31" s="113">
        <v>44.8</v>
      </c>
      <c r="DN31" s="113">
        <v>46.91</v>
      </c>
      <c r="DO31" s="113">
        <v>47.52</v>
      </c>
      <c r="DP31" s="113">
        <v>45.3</v>
      </c>
      <c r="DQ31" s="113">
        <v>44.43</v>
      </c>
      <c r="DR31" s="113">
        <v>42.57</v>
      </c>
      <c r="DS31" s="113">
        <v>42.21</v>
      </c>
      <c r="DT31" s="113">
        <v>45.43</v>
      </c>
      <c r="DU31" s="113">
        <v>45.96</v>
      </c>
      <c r="DV31" s="113">
        <v>44.68</v>
      </c>
      <c r="DW31" s="113">
        <v>44.29</v>
      </c>
      <c r="DX31" s="113">
        <v>42.88</v>
      </c>
      <c r="DY31" s="113">
        <v>41.31</v>
      </c>
      <c r="DZ31" s="113">
        <v>43.65</v>
      </c>
      <c r="EA31" s="113">
        <v>43.28</v>
      </c>
      <c r="EB31" s="113">
        <v>41.5</v>
      </c>
      <c r="EC31" s="113">
        <v>41.64</v>
      </c>
      <c r="ED31" s="113">
        <v>40.74</v>
      </c>
      <c r="EE31" s="113">
        <v>40.22</v>
      </c>
      <c r="EF31" s="113">
        <v>42.29</v>
      </c>
      <c r="EG31" s="113">
        <v>41.73</v>
      </c>
      <c r="EH31" s="113">
        <v>40.270000000000003</v>
      </c>
      <c r="EI31" s="113">
        <v>40.31</v>
      </c>
      <c r="EJ31" s="113">
        <v>38.78</v>
      </c>
      <c r="EK31" s="113">
        <v>38.56</v>
      </c>
      <c r="EL31" s="113">
        <v>38.83</v>
      </c>
      <c r="EM31" s="113">
        <v>39.25</v>
      </c>
      <c r="EN31" s="113">
        <v>39.380000000000003</v>
      </c>
      <c r="EO31" s="113">
        <v>39.880000000000003</v>
      </c>
      <c r="EP31" s="113">
        <v>40.75</v>
      </c>
      <c r="EQ31" s="113">
        <v>40.43</v>
      </c>
      <c r="ER31" s="113">
        <v>39.81</v>
      </c>
      <c r="ES31" s="113">
        <v>41.12</v>
      </c>
      <c r="ET31" s="113">
        <v>40.71</v>
      </c>
      <c r="EU31" s="113">
        <v>40.799999999999997</v>
      </c>
      <c r="EV31" s="113">
        <v>40.340000000000003</v>
      </c>
      <c r="EW31" s="113">
        <v>41.85</v>
      </c>
      <c r="EX31" s="113">
        <v>42.58</v>
      </c>
      <c r="EY31" s="113">
        <v>43.08</v>
      </c>
      <c r="EZ31" s="113">
        <v>43.12</v>
      </c>
      <c r="FA31" s="113">
        <v>43.93</v>
      </c>
      <c r="FB31" s="113">
        <v>42.65</v>
      </c>
      <c r="FC31" s="113">
        <v>42.08</v>
      </c>
      <c r="FD31" s="113">
        <v>43.59</v>
      </c>
      <c r="FE31" s="113">
        <v>44.8</v>
      </c>
      <c r="FF31" s="113">
        <v>44.54</v>
      </c>
      <c r="FG31" s="113">
        <v>43.93</v>
      </c>
      <c r="FH31" s="113">
        <v>43.95</v>
      </c>
      <c r="FI31" s="113">
        <v>45.72</v>
      </c>
      <c r="FJ31" s="113">
        <v>46.63</v>
      </c>
      <c r="FK31" s="113">
        <v>47.66</v>
      </c>
      <c r="FL31" s="113">
        <v>47.19</v>
      </c>
      <c r="FM31" s="113">
        <v>49.18</v>
      </c>
      <c r="FN31" s="113">
        <v>49.43</v>
      </c>
      <c r="FO31" s="113">
        <v>51.21</v>
      </c>
      <c r="FP31" s="113">
        <v>49.45</v>
      </c>
      <c r="FQ31" s="113">
        <v>51.66</v>
      </c>
      <c r="FR31" s="113">
        <v>52.58</v>
      </c>
      <c r="FS31" s="113">
        <v>54.18</v>
      </c>
      <c r="FT31" s="113">
        <v>56.11</v>
      </c>
      <c r="FU31" s="113">
        <v>56.66</v>
      </c>
      <c r="FV31" s="113">
        <v>56.52</v>
      </c>
      <c r="FW31" s="113">
        <v>57.52</v>
      </c>
      <c r="FX31" s="113">
        <v>57.85</v>
      </c>
      <c r="FY31" s="113">
        <v>58.7</v>
      </c>
      <c r="FZ31" s="113">
        <v>61.38</v>
      </c>
      <c r="GA31" s="113">
        <v>64.349999999999994</v>
      </c>
      <c r="GB31" s="113">
        <v>57.97</v>
      </c>
      <c r="GC31" s="113">
        <v>59.88</v>
      </c>
      <c r="GD31" s="113">
        <v>62.04</v>
      </c>
      <c r="GE31" s="113">
        <v>63.87</v>
      </c>
      <c r="GF31" s="113">
        <v>65.53</v>
      </c>
      <c r="GG31" s="113">
        <v>67.98</v>
      </c>
      <c r="GH31" s="113">
        <v>63.09</v>
      </c>
      <c r="GI31" s="113">
        <v>65.44</v>
      </c>
      <c r="GJ31" s="113">
        <v>67.09</v>
      </c>
      <c r="GK31" s="113">
        <v>69.36</v>
      </c>
      <c r="GL31" s="113">
        <v>69.209999999999994</v>
      </c>
      <c r="GM31" s="113">
        <v>73.03</v>
      </c>
      <c r="GN31" s="113">
        <v>64.53</v>
      </c>
      <c r="GO31" s="113">
        <v>63.9</v>
      </c>
      <c r="GP31" s="113">
        <v>66.989999999999995</v>
      </c>
      <c r="GQ31" s="113">
        <v>69.16</v>
      </c>
      <c r="GR31" s="113">
        <v>71.55</v>
      </c>
      <c r="GS31" s="113">
        <v>73.27</v>
      </c>
      <c r="GT31" s="113">
        <v>75.52</v>
      </c>
      <c r="GU31" s="113">
        <v>78.680000000000007</v>
      </c>
      <c r="GV31" s="113">
        <v>80.319999999999993</v>
      </c>
      <c r="GW31" s="113">
        <v>82.94</v>
      </c>
      <c r="GX31" s="113">
        <v>84.64</v>
      </c>
      <c r="GY31" s="113">
        <v>88.36</v>
      </c>
      <c r="GZ31" s="113">
        <v>81.77</v>
      </c>
      <c r="HA31" s="113">
        <v>81.59</v>
      </c>
      <c r="HB31" s="113">
        <v>84.99</v>
      </c>
      <c r="HC31" s="113">
        <v>87.29</v>
      </c>
      <c r="HD31" s="113">
        <v>89.62</v>
      </c>
      <c r="HE31" s="113">
        <v>94.6</v>
      </c>
      <c r="HF31" s="113">
        <v>96.12</v>
      </c>
      <c r="HG31" s="113">
        <v>96.66</v>
      </c>
      <c r="HH31" s="113">
        <v>99.47</v>
      </c>
      <c r="HI31" s="113">
        <v>100.37</v>
      </c>
      <c r="HJ31" s="113">
        <v>101.19</v>
      </c>
      <c r="HK31" s="113">
        <v>103.02</v>
      </c>
      <c r="HL31" s="113">
        <v>108.18</v>
      </c>
      <c r="HM31" s="113">
        <v>107.44</v>
      </c>
      <c r="HN31" s="113">
        <v>108.75</v>
      </c>
      <c r="HO31" s="113">
        <v>109.46</v>
      </c>
      <c r="HP31" s="113">
        <v>110.77</v>
      </c>
      <c r="HQ31" s="113">
        <v>109.2</v>
      </c>
      <c r="HR31" s="113">
        <v>115.95</v>
      </c>
      <c r="HS31" s="113">
        <v>116.31</v>
      </c>
      <c r="HT31" s="113">
        <v>115.46</v>
      </c>
      <c r="HU31" s="113">
        <v>114.41</v>
      </c>
      <c r="HV31" s="113">
        <v>113.38</v>
      </c>
      <c r="HW31" s="113">
        <v>111.43</v>
      </c>
      <c r="HX31" s="113">
        <v>96.98</v>
      </c>
      <c r="HY31" s="113">
        <v>95.6</v>
      </c>
      <c r="HZ31" s="113">
        <v>93.93</v>
      </c>
      <c r="IA31" s="113">
        <v>92.6</v>
      </c>
      <c r="IB31" s="113">
        <v>91.1</v>
      </c>
      <c r="IC31" s="113">
        <v>89.15</v>
      </c>
      <c r="ID31" s="113">
        <v>88.58</v>
      </c>
      <c r="IE31" s="113">
        <v>87.27</v>
      </c>
      <c r="IF31" s="113">
        <v>86.24</v>
      </c>
      <c r="IG31" s="113">
        <v>86.1</v>
      </c>
      <c r="IH31" s="113">
        <v>85.57</v>
      </c>
      <c r="II31" s="113">
        <v>84.26</v>
      </c>
      <c r="IJ31" s="113">
        <v>81.849999999999994</v>
      </c>
      <c r="IK31" s="113">
        <v>82.01</v>
      </c>
      <c r="IL31" s="113">
        <v>80.400000000000006</v>
      </c>
      <c r="IM31" s="113">
        <v>79.349999999999994</v>
      </c>
      <c r="IN31" s="113">
        <v>78.59</v>
      </c>
      <c r="IO31" s="113">
        <v>77.77</v>
      </c>
      <c r="IP31" s="113">
        <v>74.39</v>
      </c>
      <c r="IQ31" s="113">
        <v>74.36</v>
      </c>
      <c r="IR31" s="113">
        <v>73.83</v>
      </c>
      <c r="IS31" s="113">
        <v>72.989999999999995</v>
      </c>
      <c r="IT31" s="113">
        <v>72.03</v>
      </c>
      <c r="IU31" s="113">
        <v>70.88</v>
      </c>
      <c r="IV31" s="113">
        <v>72.42</v>
      </c>
      <c r="IW31" s="113">
        <v>73.25</v>
      </c>
      <c r="IX31" s="113">
        <v>72.42</v>
      </c>
      <c r="IY31" s="113">
        <v>71.56</v>
      </c>
      <c r="IZ31" s="113">
        <v>71.040000000000006</v>
      </c>
      <c r="JA31" s="113">
        <v>69.84</v>
      </c>
      <c r="JB31" s="113">
        <v>67.3</v>
      </c>
      <c r="JC31" s="113">
        <v>67.42</v>
      </c>
      <c r="JD31" s="113">
        <v>66.64</v>
      </c>
      <c r="JE31" s="113">
        <v>65.72</v>
      </c>
      <c r="JF31" s="113">
        <v>65.099999999999994</v>
      </c>
      <c r="JG31" s="113">
        <v>64.53</v>
      </c>
      <c r="JH31" s="113">
        <v>78.14</v>
      </c>
      <c r="JI31" s="113">
        <v>80.150000000000006</v>
      </c>
      <c r="JJ31" s="113">
        <v>79.52</v>
      </c>
      <c r="JK31" s="113">
        <v>77.959999999999994</v>
      </c>
      <c r="JL31" s="113">
        <v>77.37</v>
      </c>
      <c r="JM31" s="113">
        <v>77.83</v>
      </c>
      <c r="JN31" s="113">
        <v>73.55</v>
      </c>
      <c r="JO31" s="113">
        <v>73.36</v>
      </c>
      <c r="JP31" s="113">
        <v>72.8</v>
      </c>
      <c r="JQ31" s="113">
        <v>71.7</v>
      </c>
      <c r="JR31" s="113">
        <v>70.540000000000006</v>
      </c>
      <c r="JS31" s="113">
        <v>70.02</v>
      </c>
      <c r="JT31" s="113">
        <v>71.69</v>
      </c>
      <c r="JU31" s="113">
        <v>73.19</v>
      </c>
      <c r="JV31" s="113">
        <v>73.430000000000007</v>
      </c>
      <c r="JW31" s="113">
        <v>72.02</v>
      </c>
      <c r="JX31" s="113">
        <v>71.61</v>
      </c>
      <c r="JY31" s="113">
        <v>72.02</v>
      </c>
      <c r="JZ31" s="113">
        <v>72.86</v>
      </c>
      <c r="KA31" s="113">
        <v>71.87</v>
      </c>
      <c r="KB31" s="113">
        <v>71</v>
      </c>
      <c r="KC31" s="113">
        <v>70.53</v>
      </c>
      <c r="KD31" s="113">
        <v>69.78</v>
      </c>
      <c r="KE31" s="113">
        <v>69.27</v>
      </c>
    </row>
    <row r="32" spans="2:291" ht="15" customHeight="1">
      <c r="B32" s="165"/>
      <c r="C32" s="34" t="s">
        <v>1</v>
      </c>
      <c r="D32" s="114">
        <v>64.739999999999995</v>
      </c>
      <c r="E32" s="115">
        <v>65</v>
      </c>
      <c r="F32" s="115">
        <v>64.38</v>
      </c>
      <c r="G32" s="115">
        <v>62.94</v>
      </c>
      <c r="H32" s="115">
        <v>62.32</v>
      </c>
      <c r="I32" s="115">
        <v>61.89</v>
      </c>
      <c r="J32" s="115">
        <v>60.93</v>
      </c>
      <c r="K32" s="115">
        <v>61.49</v>
      </c>
      <c r="L32" s="115">
        <v>60.32</v>
      </c>
      <c r="M32" s="115">
        <v>60.34</v>
      </c>
      <c r="N32" s="115">
        <v>59.7</v>
      </c>
      <c r="O32" s="115">
        <v>58.84</v>
      </c>
      <c r="P32" s="115">
        <v>57.63</v>
      </c>
      <c r="Q32" s="115">
        <v>57.96</v>
      </c>
      <c r="R32" s="115">
        <v>56.97</v>
      </c>
      <c r="S32" s="115">
        <v>55.94</v>
      </c>
      <c r="T32" s="115">
        <v>55.8</v>
      </c>
      <c r="U32" s="115">
        <v>55.61</v>
      </c>
      <c r="V32" s="115">
        <v>55.09</v>
      </c>
      <c r="W32" s="115">
        <v>55.28</v>
      </c>
      <c r="X32" s="115">
        <v>55.2</v>
      </c>
      <c r="Y32" s="115">
        <v>54.55</v>
      </c>
      <c r="Z32" s="115">
        <v>54.21</v>
      </c>
      <c r="AA32" s="115">
        <v>53.71</v>
      </c>
      <c r="AB32" s="115">
        <v>52.87</v>
      </c>
      <c r="AC32" s="115">
        <v>53.17</v>
      </c>
      <c r="AD32" s="115">
        <v>53.21</v>
      </c>
      <c r="AE32" s="115">
        <v>52.79</v>
      </c>
      <c r="AF32" s="115">
        <v>52.68</v>
      </c>
      <c r="AG32" s="115">
        <v>52.44</v>
      </c>
      <c r="AH32" s="115">
        <v>52</v>
      </c>
      <c r="AI32" s="115">
        <v>51.98</v>
      </c>
      <c r="AJ32" s="115">
        <v>51.93</v>
      </c>
      <c r="AK32" s="115">
        <v>51.95</v>
      </c>
      <c r="AL32" s="115">
        <v>51.82</v>
      </c>
      <c r="AM32" s="115">
        <v>51.75</v>
      </c>
      <c r="AN32" s="115">
        <v>51.85</v>
      </c>
      <c r="AO32" s="115">
        <v>52.17</v>
      </c>
      <c r="AP32" s="115">
        <v>51.86</v>
      </c>
      <c r="AQ32" s="115">
        <v>52.1</v>
      </c>
      <c r="AR32" s="115">
        <v>51.97</v>
      </c>
      <c r="AS32" s="115">
        <v>52.2</v>
      </c>
      <c r="AT32" s="115">
        <v>51.78</v>
      </c>
      <c r="AU32" s="115">
        <v>52.58</v>
      </c>
      <c r="AV32" s="115">
        <v>52.39</v>
      </c>
      <c r="AW32" s="115">
        <v>51.79</v>
      </c>
      <c r="AX32" s="115">
        <v>52.16</v>
      </c>
      <c r="AY32" s="115">
        <v>52.78</v>
      </c>
      <c r="AZ32" s="115">
        <v>55.22</v>
      </c>
      <c r="BA32" s="115">
        <v>55.82</v>
      </c>
      <c r="BB32" s="115">
        <v>56.57</v>
      </c>
      <c r="BC32" s="115">
        <v>56.58</v>
      </c>
      <c r="BD32" s="115">
        <v>56.3</v>
      </c>
      <c r="BE32" s="115">
        <v>56.6</v>
      </c>
      <c r="BF32" s="115">
        <v>56.18</v>
      </c>
      <c r="BG32" s="115">
        <v>56.53</v>
      </c>
      <c r="BH32" s="115">
        <v>56.56</v>
      </c>
      <c r="BI32" s="115">
        <v>57.36</v>
      </c>
      <c r="BJ32" s="115">
        <v>57.85</v>
      </c>
      <c r="BK32" s="115">
        <v>58.45</v>
      </c>
      <c r="BL32" s="115">
        <v>62.98</v>
      </c>
      <c r="BM32" s="115">
        <v>65.400000000000006</v>
      </c>
      <c r="BN32" s="115">
        <v>66.040000000000006</v>
      </c>
      <c r="BO32" s="115">
        <v>66.069999999999993</v>
      </c>
      <c r="BP32" s="115">
        <v>65.58</v>
      </c>
      <c r="BQ32" s="115">
        <v>66.92</v>
      </c>
      <c r="BR32" s="115">
        <v>63.6</v>
      </c>
      <c r="BS32" s="115">
        <v>63.53</v>
      </c>
      <c r="BT32" s="115">
        <v>62.15</v>
      </c>
      <c r="BU32" s="115">
        <v>61.59</v>
      </c>
      <c r="BV32" s="115">
        <v>60.52</v>
      </c>
      <c r="BW32" s="115">
        <v>60.06</v>
      </c>
      <c r="BX32" s="115">
        <v>61.29</v>
      </c>
      <c r="BY32" s="115">
        <v>62.43</v>
      </c>
      <c r="BZ32" s="115">
        <v>62.1</v>
      </c>
      <c r="CA32" s="115">
        <v>60.42</v>
      </c>
      <c r="CB32" s="115">
        <v>59.14</v>
      </c>
      <c r="CC32" s="115">
        <v>57.75</v>
      </c>
      <c r="CD32" s="115">
        <v>60.05</v>
      </c>
      <c r="CE32" s="115">
        <v>59.72</v>
      </c>
      <c r="CF32" s="115">
        <v>57.56</v>
      </c>
      <c r="CG32" s="115">
        <v>55.82</v>
      </c>
      <c r="CH32" s="115">
        <v>54.1</v>
      </c>
      <c r="CI32" s="115">
        <v>53.17</v>
      </c>
      <c r="CJ32" s="115">
        <v>45.13</v>
      </c>
      <c r="CK32" s="115">
        <v>45.29</v>
      </c>
      <c r="CL32" s="115">
        <v>43.66</v>
      </c>
      <c r="CM32" s="115">
        <v>43.26</v>
      </c>
      <c r="CN32" s="115">
        <v>39.49</v>
      </c>
      <c r="CO32" s="115">
        <v>39.85</v>
      </c>
      <c r="CP32" s="115">
        <v>41.07</v>
      </c>
      <c r="CQ32" s="115">
        <v>40.85</v>
      </c>
      <c r="CR32" s="115">
        <v>38.5</v>
      </c>
      <c r="CS32" s="115">
        <v>36.1</v>
      </c>
      <c r="CT32" s="115">
        <v>35.74</v>
      </c>
      <c r="CU32" s="115">
        <v>35.299999999999997</v>
      </c>
      <c r="CV32" s="115">
        <v>36.82</v>
      </c>
      <c r="CW32" s="115">
        <v>38.74</v>
      </c>
      <c r="CX32" s="115">
        <v>35.58</v>
      </c>
      <c r="CY32" s="115">
        <v>33.93</v>
      </c>
      <c r="CZ32" s="115">
        <v>33.76</v>
      </c>
      <c r="DA32" s="115">
        <v>32.22</v>
      </c>
      <c r="DB32" s="115">
        <v>29.95</v>
      </c>
      <c r="DC32" s="115">
        <v>30.94</v>
      </c>
      <c r="DD32" s="115">
        <v>27.27</v>
      </c>
      <c r="DE32" s="115">
        <v>29.6</v>
      </c>
      <c r="DF32" s="115">
        <v>29.11</v>
      </c>
      <c r="DG32" s="115">
        <v>28.22</v>
      </c>
      <c r="DH32" s="115">
        <v>33.340000000000003</v>
      </c>
      <c r="DI32" s="115">
        <v>34.86</v>
      </c>
      <c r="DJ32" s="115">
        <v>34.630000000000003</v>
      </c>
      <c r="DK32" s="115">
        <v>34.01</v>
      </c>
      <c r="DL32" s="115">
        <v>33.33</v>
      </c>
      <c r="DM32" s="115">
        <v>31.84</v>
      </c>
      <c r="DN32" s="115">
        <v>32.299999999999997</v>
      </c>
      <c r="DO32" s="115">
        <v>33.46</v>
      </c>
      <c r="DP32" s="115">
        <v>33.159999999999997</v>
      </c>
      <c r="DQ32" s="115">
        <v>31.4</v>
      </c>
      <c r="DR32" s="115">
        <v>29.84</v>
      </c>
      <c r="DS32" s="115">
        <v>28.84</v>
      </c>
      <c r="DT32" s="115">
        <v>28.3</v>
      </c>
      <c r="DU32" s="115">
        <v>29.51</v>
      </c>
      <c r="DV32" s="115">
        <v>27.62</v>
      </c>
      <c r="DW32" s="115">
        <v>28.46</v>
      </c>
      <c r="DX32" s="115">
        <v>27.62</v>
      </c>
      <c r="DY32" s="115">
        <v>26.94</v>
      </c>
      <c r="DZ32" s="115">
        <v>27.11</v>
      </c>
      <c r="EA32" s="115">
        <v>28.82</v>
      </c>
      <c r="EB32" s="115">
        <v>27.39</v>
      </c>
      <c r="EC32" s="115">
        <v>26.59</v>
      </c>
      <c r="ED32" s="115">
        <v>27.44</v>
      </c>
      <c r="EE32" s="115">
        <v>26.98</v>
      </c>
      <c r="EF32" s="115">
        <v>26.9</v>
      </c>
      <c r="EG32" s="115">
        <v>26.14</v>
      </c>
      <c r="EH32" s="115">
        <v>26.96</v>
      </c>
      <c r="EI32" s="115">
        <v>26.66</v>
      </c>
      <c r="EJ32" s="115">
        <v>25.74</v>
      </c>
      <c r="EK32" s="115">
        <v>25.86</v>
      </c>
      <c r="EL32" s="115">
        <v>25.8</v>
      </c>
      <c r="EM32" s="115">
        <v>25.74</v>
      </c>
      <c r="EN32" s="115">
        <v>26.03</v>
      </c>
      <c r="EO32" s="115">
        <v>26.18</v>
      </c>
      <c r="EP32" s="115">
        <v>27.29</v>
      </c>
      <c r="EQ32" s="115">
        <v>28.44</v>
      </c>
      <c r="ER32" s="115">
        <v>26.32</v>
      </c>
      <c r="ES32" s="115">
        <v>27.26</v>
      </c>
      <c r="ET32" s="115">
        <v>26.9</v>
      </c>
      <c r="EU32" s="115">
        <v>27.17</v>
      </c>
      <c r="EV32" s="115">
        <v>26.98</v>
      </c>
      <c r="EW32" s="115">
        <v>27.78</v>
      </c>
      <c r="EX32" s="115">
        <v>30.07</v>
      </c>
      <c r="EY32" s="115">
        <v>31.18</v>
      </c>
      <c r="EZ32" s="115">
        <v>29.83</v>
      </c>
      <c r="FA32" s="115">
        <v>30.19</v>
      </c>
      <c r="FB32" s="115">
        <v>30.18</v>
      </c>
      <c r="FC32" s="115">
        <v>30.41</v>
      </c>
      <c r="FD32" s="115">
        <v>32.83</v>
      </c>
      <c r="FE32" s="115">
        <v>32</v>
      </c>
      <c r="FF32" s="115">
        <v>32.86</v>
      </c>
      <c r="FG32" s="115">
        <v>33.299999999999997</v>
      </c>
      <c r="FH32" s="115">
        <v>33.83</v>
      </c>
      <c r="FI32" s="115">
        <v>33.96</v>
      </c>
      <c r="FJ32" s="115">
        <v>36.619999999999997</v>
      </c>
      <c r="FK32" s="115">
        <v>36.9</v>
      </c>
      <c r="FL32" s="115">
        <v>37.770000000000003</v>
      </c>
      <c r="FM32" s="115">
        <v>37.82</v>
      </c>
      <c r="FN32" s="115">
        <v>38.51</v>
      </c>
      <c r="FO32" s="115">
        <v>39.17</v>
      </c>
      <c r="FP32" s="115">
        <v>39.270000000000003</v>
      </c>
      <c r="FQ32" s="115">
        <v>41.38</v>
      </c>
      <c r="FR32" s="115">
        <v>39.770000000000003</v>
      </c>
      <c r="FS32" s="115">
        <v>42.23</v>
      </c>
      <c r="FT32" s="115">
        <v>43.69</v>
      </c>
      <c r="FU32" s="115">
        <v>43</v>
      </c>
      <c r="FV32" s="115">
        <v>45.23</v>
      </c>
      <c r="FW32" s="115">
        <v>45.09</v>
      </c>
      <c r="FX32" s="115">
        <v>48.3</v>
      </c>
      <c r="FY32" s="115">
        <v>48.75</v>
      </c>
      <c r="FZ32" s="115">
        <v>50.13</v>
      </c>
      <c r="GA32" s="115">
        <v>51.73</v>
      </c>
      <c r="GB32" s="115">
        <v>48.53</v>
      </c>
      <c r="GC32" s="115">
        <v>49.56</v>
      </c>
      <c r="GD32" s="115">
        <v>51.22</v>
      </c>
      <c r="GE32" s="115">
        <v>52.36</v>
      </c>
      <c r="GF32" s="115">
        <v>54.19</v>
      </c>
      <c r="GG32" s="115">
        <v>56.7</v>
      </c>
      <c r="GH32" s="115">
        <v>57.83</v>
      </c>
      <c r="GI32" s="115">
        <v>59.96</v>
      </c>
      <c r="GJ32" s="115">
        <v>60.68</v>
      </c>
      <c r="GK32" s="115">
        <v>62.37</v>
      </c>
      <c r="GL32" s="115">
        <v>62.85</v>
      </c>
      <c r="GM32" s="115">
        <v>66.7</v>
      </c>
      <c r="GN32" s="115">
        <v>59.48</v>
      </c>
      <c r="GO32" s="115">
        <v>60.05</v>
      </c>
      <c r="GP32" s="115">
        <v>62.69</v>
      </c>
      <c r="GQ32" s="115">
        <v>65.03</v>
      </c>
      <c r="GR32" s="115">
        <v>67.02</v>
      </c>
      <c r="GS32" s="115">
        <v>69.95</v>
      </c>
      <c r="GT32" s="115">
        <v>75.03</v>
      </c>
      <c r="GU32" s="115">
        <v>76.87</v>
      </c>
      <c r="GV32" s="115">
        <v>78.8</v>
      </c>
      <c r="GW32" s="115">
        <v>82.19</v>
      </c>
      <c r="GX32" s="115">
        <v>85.24</v>
      </c>
      <c r="GY32" s="115">
        <v>89.02</v>
      </c>
      <c r="GZ32" s="115">
        <v>82.18</v>
      </c>
      <c r="HA32" s="115">
        <v>82</v>
      </c>
      <c r="HB32" s="115">
        <v>85.41</v>
      </c>
      <c r="HC32" s="115">
        <v>88.2</v>
      </c>
      <c r="HD32" s="115">
        <v>91.1</v>
      </c>
      <c r="HE32" s="115">
        <v>97.95</v>
      </c>
      <c r="HF32" s="115">
        <v>101.56</v>
      </c>
      <c r="HG32" s="115">
        <v>102.46</v>
      </c>
      <c r="HH32" s="115">
        <v>103.72</v>
      </c>
      <c r="HI32" s="115">
        <v>107.5</v>
      </c>
      <c r="HJ32" s="115">
        <v>108.46</v>
      </c>
      <c r="HK32" s="115">
        <v>109.61</v>
      </c>
      <c r="HL32" s="115">
        <v>115.56</v>
      </c>
      <c r="HM32" s="115">
        <v>114.95</v>
      </c>
      <c r="HN32" s="115">
        <v>117.14</v>
      </c>
      <c r="HO32" s="115">
        <v>118.32</v>
      </c>
      <c r="HP32" s="115">
        <v>118.81</v>
      </c>
      <c r="HQ32" s="115">
        <v>118.65</v>
      </c>
      <c r="HR32" s="115">
        <v>124.81</v>
      </c>
      <c r="HS32" s="115">
        <v>124.79</v>
      </c>
      <c r="HT32" s="115">
        <v>123.73</v>
      </c>
      <c r="HU32" s="115">
        <v>121.4</v>
      </c>
      <c r="HV32" s="115">
        <v>120.38</v>
      </c>
      <c r="HW32" s="115">
        <v>117.8</v>
      </c>
      <c r="HX32" s="115">
        <v>100.11</v>
      </c>
      <c r="HY32" s="115">
        <v>98.1</v>
      </c>
      <c r="HZ32" s="115">
        <v>96.01</v>
      </c>
      <c r="IA32" s="115">
        <v>93.69</v>
      </c>
      <c r="IB32" s="115">
        <v>91.58</v>
      </c>
      <c r="IC32" s="115">
        <v>89.64</v>
      </c>
      <c r="ID32" s="115">
        <v>91.19</v>
      </c>
      <c r="IE32" s="115">
        <v>89.89</v>
      </c>
      <c r="IF32" s="115">
        <v>88.16</v>
      </c>
      <c r="IG32" s="115">
        <v>88.61</v>
      </c>
      <c r="IH32" s="115">
        <v>86.63</v>
      </c>
      <c r="II32" s="115">
        <v>84.9</v>
      </c>
      <c r="IJ32" s="115">
        <v>84.97</v>
      </c>
      <c r="IK32" s="115">
        <v>84.64</v>
      </c>
      <c r="IL32" s="115">
        <v>81.739999999999995</v>
      </c>
      <c r="IM32" s="115">
        <v>80.180000000000007</v>
      </c>
      <c r="IN32" s="115">
        <v>79.209999999999994</v>
      </c>
      <c r="IO32" s="115">
        <v>78.040000000000006</v>
      </c>
      <c r="IP32" s="115">
        <v>74.02</v>
      </c>
      <c r="IQ32" s="115">
        <v>74.11</v>
      </c>
      <c r="IR32" s="115">
        <v>73.62</v>
      </c>
      <c r="IS32" s="115">
        <v>73.27</v>
      </c>
      <c r="IT32" s="115">
        <v>71.400000000000006</v>
      </c>
      <c r="IU32" s="115">
        <v>70.36</v>
      </c>
      <c r="IV32" s="115">
        <v>71.81</v>
      </c>
      <c r="IW32" s="115">
        <v>72.61</v>
      </c>
      <c r="IX32" s="115">
        <v>71.55</v>
      </c>
      <c r="IY32" s="115">
        <v>70.05</v>
      </c>
      <c r="IZ32" s="115">
        <v>68.97</v>
      </c>
      <c r="JA32" s="115">
        <v>67.430000000000007</v>
      </c>
      <c r="JB32" s="115">
        <v>64.849999999999994</v>
      </c>
      <c r="JC32" s="115">
        <v>65.22</v>
      </c>
      <c r="JD32" s="115">
        <v>63.87</v>
      </c>
      <c r="JE32" s="115">
        <v>62.78</v>
      </c>
      <c r="JF32" s="115">
        <v>61.86</v>
      </c>
      <c r="JG32" s="115">
        <v>61.2</v>
      </c>
      <c r="JH32" s="115">
        <v>76.08</v>
      </c>
      <c r="JI32" s="115">
        <v>79.180000000000007</v>
      </c>
      <c r="JJ32" s="115">
        <v>78.53</v>
      </c>
      <c r="JK32" s="115">
        <v>76.36</v>
      </c>
      <c r="JL32" s="115">
        <v>75.459999999999994</v>
      </c>
      <c r="JM32" s="115">
        <v>75.89</v>
      </c>
      <c r="JN32" s="115">
        <v>72.84</v>
      </c>
      <c r="JO32" s="115">
        <v>73.44</v>
      </c>
      <c r="JP32" s="115">
        <v>71.959999999999994</v>
      </c>
      <c r="JQ32" s="115">
        <v>70.63</v>
      </c>
      <c r="JR32" s="115">
        <v>68.459999999999994</v>
      </c>
      <c r="JS32" s="115">
        <v>67.790000000000006</v>
      </c>
      <c r="JT32" s="115">
        <v>67.7</v>
      </c>
      <c r="JU32" s="115">
        <v>69.22</v>
      </c>
      <c r="JV32" s="115">
        <v>69.36</v>
      </c>
      <c r="JW32" s="115">
        <v>67.81</v>
      </c>
      <c r="JX32" s="115">
        <v>67</v>
      </c>
      <c r="JY32" s="115">
        <v>67.22</v>
      </c>
      <c r="JZ32" s="115">
        <v>65.05</v>
      </c>
      <c r="KA32" s="115">
        <v>64.27</v>
      </c>
      <c r="KB32" s="115">
        <v>63.31</v>
      </c>
      <c r="KC32" s="115">
        <v>63.18</v>
      </c>
      <c r="KD32" s="115">
        <v>61.94</v>
      </c>
      <c r="KE32" s="115">
        <v>61.45</v>
      </c>
    </row>
    <row r="33" spans="2:291" ht="15" customHeight="1">
      <c r="B33" s="165"/>
      <c r="C33" s="34" t="s">
        <v>2</v>
      </c>
      <c r="D33" s="114">
        <v>66.86</v>
      </c>
      <c r="E33" s="115">
        <v>66.59</v>
      </c>
      <c r="F33" s="115">
        <v>65.7</v>
      </c>
      <c r="G33" s="115">
        <v>64.2</v>
      </c>
      <c r="H33" s="115">
        <v>64.900000000000006</v>
      </c>
      <c r="I33" s="115">
        <v>64.28</v>
      </c>
      <c r="J33" s="115">
        <v>62.22</v>
      </c>
      <c r="K33" s="115">
        <v>62.97</v>
      </c>
      <c r="L33" s="115">
        <v>62.41</v>
      </c>
      <c r="M33" s="115">
        <v>61.82</v>
      </c>
      <c r="N33" s="115">
        <v>61.71</v>
      </c>
      <c r="O33" s="115">
        <v>60.92</v>
      </c>
      <c r="P33" s="115">
        <v>56.88</v>
      </c>
      <c r="Q33" s="115">
        <v>56.94</v>
      </c>
      <c r="R33" s="115">
        <v>55.94</v>
      </c>
      <c r="S33" s="115">
        <v>54.86</v>
      </c>
      <c r="T33" s="115">
        <v>54.04</v>
      </c>
      <c r="U33" s="115">
        <v>53.48</v>
      </c>
      <c r="V33" s="115">
        <v>50.72</v>
      </c>
      <c r="W33" s="115">
        <v>51.8</v>
      </c>
      <c r="X33" s="115">
        <v>50.48</v>
      </c>
      <c r="Y33" s="115">
        <v>47.94</v>
      </c>
      <c r="Z33" s="115">
        <v>49.31</v>
      </c>
      <c r="AA33" s="115">
        <v>48.46</v>
      </c>
      <c r="AB33" s="115">
        <v>46.37</v>
      </c>
      <c r="AC33" s="115">
        <v>46.5</v>
      </c>
      <c r="AD33" s="115">
        <v>45.57</v>
      </c>
      <c r="AE33" s="115">
        <v>45.29</v>
      </c>
      <c r="AF33" s="115">
        <v>44.05</v>
      </c>
      <c r="AG33" s="115">
        <v>43.43</v>
      </c>
      <c r="AH33" s="115">
        <v>41.36</v>
      </c>
      <c r="AI33" s="115">
        <v>42.32</v>
      </c>
      <c r="AJ33" s="115">
        <v>42.22</v>
      </c>
      <c r="AK33" s="115">
        <v>41.53</v>
      </c>
      <c r="AL33" s="115">
        <v>41.56</v>
      </c>
      <c r="AM33" s="115">
        <v>41.34</v>
      </c>
      <c r="AN33" s="115">
        <v>39.08</v>
      </c>
      <c r="AO33" s="115">
        <v>39.520000000000003</v>
      </c>
      <c r="AP33" s="115">
        <v>38.869999999999997</v>
      </c>
      <c r="AQ33" s="115">
        <v>39.14</v>
      </c>
      <c r="AR33" s="115">
        <v>38.729999999999997</v>
      </c>
      <c r="AS33" s="115">
        <v>38.57</v>
      </c>
      <c r="AT33" s="115">
        <v>38.380000000000003</v>
      </c>
      <c r="AU33" s="115">
        <v>38.630000000000003</v>
      </c>
      <c r="AV33" s="115">
        <v>39.18</v>
      </c>
      <c r="AW33" s="115">
        <v>38.68</v>
      </c>
      <c r="AX33" s="115">
        <v>39.270000000000003</v>
      </c>
      <c r="AY33" s="115">
        <v>39.71</v>
      </c>
      <c r="AZ33" s="115">
        <v>40.700000000000003</v>
      </c>
      <c r="BA33" s="115">
        <v>40.880000000000003</v>
      </c>
      <c r="BB33" s="115">
        <v>41.05</v>
      </c>
      <c r="BC33" s="115">
        <v>42.01</v>
      </c>
      <c r="BD33" s="115">
        <v>42.01</v>
      </c>
      <c r="BE33" s="115">
        <v>42.22</v>
      </c>
      <c r="BF33" s="115">
        <v>44.32</v>
      </c>
      <c r="BG33" s="115">
        <v>45.09</v>
      </c>
      <c r="BH33" s="115">
        <v>44.32</v>
      </c>
      <c r="BI33" s="115">
        <v>45.26</v>
      </c>
      <c r="BJ33" s="115">
        <v>45.95</v>
      </c>
      <c r="BK33" s="115">
        <v>46.84</v>
      </c>
      <c r="BL33" s="115">
        <v>52.11</v>
      </c>
      <c r="BM33" s="115">
        <v>53.78</v>
      </c>
      <c r="BN33" s="115">
        <v>54.4</v>
      </c>
      <c r="BO33" s="115">
        <v>55.37</v>
      </c>
      <c r="BP33" s="115">
        <v>54.32</v>
      </c>
      <c r="BQ33" s="115">
        <v>54.91</v>
      </c>
      <c r="BR33" s="115">
        <v>58.63</v>
      </c>
      <c r="BS33" s="115">
        <v>60.03</v>
      </c>
      <c r="BT33" s="115">
        <v>59.23</v>
      </c>
      <c r="BU33" s="115">
        <v>58.92</v>
      </c>
      <c r="BV33" s="115">
        <v>58.46</v>
      </c>
      <c r="BW33" s="115">
        <v>58.26</v>
      </c>
      <c r="BX33" s="115">
        <v>61.72</v>
      </c>
      <c r="BY33" s="115">
        <v>62.68</v>
      </c>
      <c r="BZ33" s="115">
        <v>62.28</v>
      </c>
      <c r="CA33" s="115">
        <v>60.82</v>
      </c>
      <c r="CB33" s="115">
        <v>61.23</v>
      </c>
      <c r="CC33" s="115">
        <v>59.36</v>
      </c>
      <c r="CD33" s="115">
        <v>64.87</v>
      </c>
      <c r="CE33" s="115">
        <v>65.989999999999995</v>
      </c>
      <c r="CF33" s="115">
        <v>63.44</v>
      </c>
      <c r="CG33" s="115">
        <v>63</v>
      </c>
      <c r="CH33" s="115">
        <v>60.84</v>
      </c>
      <c r="CI33" s="115">
        <v>58.68</v>
      </c>
      <c r="CJ33" s="115">
        <v>54.59</v>
      </c>
      <c r="CK33" s="115">
        <v>52.26</v>
      </c>
      <c r="CL33" s="115">
        <v>49.12</v>
      </c>
      <c r="CM33" s="115">
        <v>49</v>
      </c>
      <c r="CN33" s="115">
        <v>47.42</v>
      </c>
      <c r="CO33" s="115">
        <v>44.47</v>
      </c>
      <c r="CP33" s="115">
        <v>44.54</v>
      </c>
      <c r="CQ33" s="115">
        <v>43.92</v>
      </c>
      <c r="CR33" s="115">
        <v>41.26</v>
      </c>
      <c r="CS33" s="115">
        <v>43.04</v>
      </c>
      <c r="CT33" s="115">
        <v>40.99</v>
      </c>
      <c r="CU33" s="115">
        <v>37.1</v>
      </c>
      <c r="CV33" s="115">
        <v>42.75</v>
      </c>
      <c r="CW33" s="115">
        <v>40.29</v>
      </c>
      <c r="CX33" s="115">
        <v>38.03</v>
      </c>
      <c r="CY33" s="115">
        <v>37.409999999999997</v>
      </c>
      <c r="CZ33" s="115">
        <v>34.479999999999997</v>
      </c>
      <c r="DA33" s="115">
        <v>32.68</v>
      </c>
      <c r="DB33" s="115">
        <v>32.93</v>
      </c>
      <c r="DC33" s="115">
        <v>31.5</v>
      </c>
      <c r="DD33" s="115">
        <v>32.33</v>
      </c>
      <c r="DE33" s="115">
        <v>28.92</v>
      </c>
      <c r="DF33" s="115">
        <v>29.19</v>
      </c>
      <c r="DG33" s="115">
        <v>28.93</v>
      </c>
      <c r="DH33" s="115">
        <v>30.26</v>
      </c>
      <c r="DI33" s="115">
        <v>27.46</v>
      </c>
      <c r="DJ33" s="115">
        <v>28.37</v>
      </c>
      <c r="DK33" s="115">
        <v>27.35</v>
      </c>
      <c r="DL33" s="115">
        <v>24.74</v>
      </c>
      <c r="DM33" s="115">
        <v>26.1</v>
      </c>
      <c r="DN33" s="115">
        <v>23.89</v>
      </c>
      <c r="DO33" s="115">
        <v>23.84</v>
      </c>
      <c r="DP33" s="115">
        <v>24.43</v>
      </c>
      <c r="DQ33" s="115">
        <v>22.9</v>
      </c>
      <c r="DR33" s="115">
        <v>21.74</v>
      </c>
      <c r="DS33" s="115">
        <v>22.14</v>
      </c>
      <c r="DT33" s="115">
        <v>21.3</v>
      </c>
      <c r="DU33" s="115">
        <v>22.38</v>
      </c>
      <c r="DV33" s="115">
        <v>21.53</v>
      </c>
      <c r="DW33" s="115">
        <v>21.75</v>
      </c>
      <c r="DX33" s="115">
        <v>21.62</v>
      </c>
      <c r="DY33" s="115">
        <v>21.21</v>
      </c>
      <c r="DZ33" s="115">
        <v>19.260000000000002</v>
      </c>
      <c r="EA33" s="115">
        <v>19.71</v>
      </c>
      <c r="EB33" s="115">
        <v>18.84</v>
      </c>
      <c r="EC33" s="115">
        <v>19.190000000000001</v>
      </c>
      <c r="ED33" s="115">
        <v>19.329999999999998</v>
      </c>
      <c r="EE33" s="115">
        <v>18.84</v>
      </c>
      <c r="EF33" s="115">
        <v>18.8</v>
      </c>
      <c r="EG33" s="115">
        <v>18.8</v>
      </c>
      <c r="EH33" s="115">
        <v>18.8</v>
      </c>
      <c r="EI33" s="115">
        <v>18.8</v>
      </c>
      <c r="EJ33" s="115">
        <v>18.8</v>
      </c>
      <c r="EK33" s="115">
        <v>18.8</v>
      </c>
      <c r="EL33" s="115">
        <v>18.28</v>
      </c>
      <c r="EM33" s="115">
        <v>18.28</v>
      </c>
      <c r="EN33" s="115">
        <v>18.28</v>
      </c>
      <c r="EO33" s="115">
        <v>18.28</v>
      </c>
      <c r="EP33" s="115">
        <v>18.28</v>
      </c>
      <c r="EQ33" s="115">
        <v>18.28</v>
      </c>
      <c r="ER33" s="115">
        <v>18.96</v>
      </c>
      <c r="ES33" s="115">
        <v>18.96</v>
      </c>
      <c r="ET33" s="115">
        <v>18.96</v>
      </c>
      <c r="EU33" s="115">
        <v>18.96</v>
      </c>
      <c r="EV33" s="115">
        <v>18.96</v>
      </c>
      <c r="EW33" s="115">
        <v>18.96</v>
      </c>
      <c r="EX33" s="115">
        <v>17.62</v>
      </c>
      <c r="EY33" s="115">
        <v>17.62</v>
      </c>
      <c r="EZ33" s="115">
        <v>17.62</v>
      </c>
      <c r="FA33" s="115">
        <v>17.62</v>
      </c>
      <c r="FB33" s="115">
        <v>17.62</v>
      </c>
      <c r="FC33" s="115">
        <v>17.62</v>
      </c>
      <c r="FD33" s="115">
        <v>17.100000000000001</v>
      </c>
      <c r="FE33" s="115">
        <v>17.100000000000001</v>
      </c>
      <c r="FF33" s="115">
        <v>17.100000000000001</v>
      </c>
      <c r="FG33" s="115">
        <v>17.100000000000001</v>
      </c>
      <c r="FH33" s="115">
        <v>17.100000000000001</v>
      </c>
      <c r="FI33" s="115">
        <v>17.100000000000001</v>
      </c>
      <c r="FJ33" s="115">
        <v>17.95</v>
      </c>
      <c r="FK33" s="115">
        <v>17.95</v>
      </c>
      <c r="FL33" s="115">
        <v>17.95</v>
      </c>
      <c r="FM33" s="115">
        <v>17.95</v>
      </c>
      <c r="FN33" s="115">
        <v>17.95</v>
      </c>
      <c r="FO33" s="115">
        <v>17.95</v>
      </c>
      <c r="FP33" s="115">
        <v>18.09</v>
      </c>
      <c r="FQ33" s="115">
        <v>18.09</v>
      </c>
      <c r="FR33" s="115">
        <v>18.09</v>
      </c>
      <c r="FS33" s="115">
        <v>18.09</v>
      </c>
      <c r="FT33" s="115">
        <v>18.09</v>
      </c>
      <c r="FU33" s="115">
        <v>18.09</v>
      </c>
      <c r="FV33" s="115">
        <v>19.96</v>
      </c>
      <c r="FW33" s="115">
        <v>19.96</v>
      </c>
      <c r="FX33" s="115">
        <v>19.96</v>
      </c>
      <c r="FY33" s="115">
        <v>19.96</v>
      </c>
      <c r="FZ33" s="115">
        <v>19.96</v>
      </c>
      <c r="GA33" s="115">
        <v>19.96</v>
      </c>
      <c r="GB33" s="115">
        <v>22.45</v>
      </c>
      <c r="GC33" s="115">
        <v>22.45</v>
      </c>
      <c r="GD33" s="115">
        <v>22.45</v>
      </c>
      <c r="GE33" s="115">
        <v>23.32</v>
      </c>
      <c r="GF33" s="115">
        <v>22.45</v>
      </c>
      <c r="GG33" s="115">
        <v>23.27</v>
      </c>
      <c r="GH33" s="115">
        <v>25.65</v>
      </c>
      <c r="GI33" s="115">
        <v>26.39</v>
      </c>
      <c r="GJ33" s="115">
        <v>28.48</v>
      </c>
      <c r="GK33" s="115">
        <v>29.5</v>
      </c>
      <c r="GL33" s="115">
        <v>30.1</v>
      </c>
      <c r="GM33" s="115">
        <v>32.26</v>
      </c>
      <c r="GN33" s="115">
        <v>27.88</v>
      </c>
      <c r="GO33" s="115">
        <v>31.58</v>
      </c>
      <c r="GP33" s="115">
        <v>33.08</v>
      </c>
      <c r="GQ33" s="115">
        <v>33.4</v>
      </c>
      <c r="GR33" s="115">
        <v>37.130000000000003</v>
      </c>
      <c r="GS33" s="115">
        <v>39.85</v>
      </c>
      <c r="GT33" s="115">
        <v>39.630000000000003</v>
      </c>
      <c r="GU33" s="115">
        <v>44.27</v>
      </c>
      <c r="GV33" s="115">
        <v>47.38</v>
      </c>
      <c r="GW33" s="115">
        <v>51.73</v>
      </c>
      <c r="GX33" s="115">
        <v>54.66</v>
      </c>
      <c r="GY33" s="115">
        <v>57</v>
      </c>
      <c r="GZ33" s="115">
        <v>52.94</v>
      </c>
      <c r="HA33" s="115">
        <v>55.33</v>
      </c>
      <c r="HB33" s="115">
        <v>58.01</v>
      </c>
      <c r="HC33" s="115">
        <v>65.61</v>
      </c>
      <c r="HD33" s="115">
        <v>65.44</v>
      </c>
      <c r="HE33" s="115">
        <v>74.16</v>
      </c>
      <c r="HF33" s="115">
        <v>72.48</v>
      </c>
      <c r="HG33" s="115">
        <v>76.989999999999995</v>
      </c>
      <c r="HH33" s="115">
        <v>84.82</v>
      </c>
      <c r="HI33" s="115">
        <v>86.68</v>
      </c>
      <c r="HJ33" s="115">
        <v>89.14</v>
      </c>
      <c r="HK33" s="115">
        <v>90.69</v>
      </c>
      <c r="HL33" s="115">
        <v>92.74</v>
      </c>
      <c r="HM33" s="115">
        <v>93.57</v>
      </c>
      <c r="HN33" s="115">
        <v>97.59</v>
      </c>
      <c r="HO33" s="115">
        <v>98</v>
      </c>
      <c r="HP33" s="115">
        <v>100.35</v>
      </c>
      <c r="HQ33" s="115">
        <v>99.38</v>
      </c>
      <c r="HR33" s="115">
        <v>103.21</v>
      </c>
      <c r="HS33" s="115">
        <v>104.13</v>
      </c>
      <c r="HT33" s="115">
        <v>103.93</v>
      </c>
      <c r="HU33" s="115">
        <v>103.15</v>
      </c>
      <c r="HV33" s="115">
        <v>103.76</v>
      </c>
      <c r="HW33" s="115">
        <v>102.44</v>
      </c>
      <c r="HX33" s="115">
        <v>94.14</v>
      </c>
      <c r="HY33" s="115">
        <v>93.39</v>
      </c>
      <c r="HZ33" s="115">
        <v>92.54</v>
      </c>
      <c r="IA33" s="115">
        <v>92.16</v>
      </c>
      <c r="IB33" s="115">
        <v>90.78</v>
      </c>
      <c r="IC33" s="115">
        <v>89.18</v>
      </c>
      <c r="ID33" s="115">
        <v>88.27</v>
      </c>
      <c r="IE33" s="115">
        <v>87.49</v>
      </c>
      <c r="IF33" s="115">
        <v>86.66</v>
      </c>
      <c r="IG33" s="115">
        <v>86.77</v>
      </c>
      <c r="IH33" s="115">
        <v>85.81</v>
      </c>
      <c r="II33" s="115">
        <v>84.71</v>
      </c>
      <c r="IJ33" s="115">
        <v>81.88</v>
      </c>
      <c r="IK33" s="115">
        <v>81.709999999999994</v>
      </c>
      <c r="IL33" s="115">
        <v>80.69</v>
      </c>
      <c r="IM33" s="115">
        <v>78.83</v>
      </c>
      <c r="IN33" s="115">
        <v>78.849999999999994</v>
      </c>
      <c r="IO33" s="115">
        <v>77.34</v>
      </c>
      <c r="IP33" s="115">
        <v>75.55</v>
      </c>
      <c r="IQ33" s="115">
        <v>74.88</v>
      </c>
      <c r="IR33" s="115">
        <v>75.08</v>
      </c>
      <c r="IS33" s="115">
        <v>74.319999999999993</v>
      </c>
      <c r="IT33" s="115">
        <v>73.510000000000005</v>
      </c>
      <c r="IU33" s="115">
        <v>72.83</v>
      </c>
      <c r="IV33" s="115">
        <v>71.63</v>
      </c>
      <c r="IW33" s="115">
        <v>71.010000000000005</v>
      </c>
      <c r="IX33" s="115">
        <v>70</v>
      </c>
      <c r="IY33" s="115">
        <v>68.959999999999994</v>
      </c>
      <c r="IZ33" s="115">
        <v>69</v>
      </c>
      <c r="JA33" s="115">
        <v>66.989999999999995</v>
      </c>
      <c r="JB33" s="115">
        <v>64.73</v>
      </c>
      <c r="JC33" s="115">
        <v>64.569999999999993</v>
      </c>
      <c r="JD33" s="115">
        <v>64.55</v>
      </c>
      <c r="JE33" s="115">
        <v>63.15</v>
      </c>
      <c r="JF33" s="115">
        <v>62.22</v>
      </c>
      <c r="JG33" s="115">
        <v>60.83</v>
      </c>
      <c r="JH33" s="115">
        <v>66.38</v>
      </c>
      <c r="JI33" s="115">
        <v>66.709999999999994</v>
      </c>
      <c r="JJ33" s="115">
        <v>66.849999999999994</v>
      </c>
      <c r="JK33" s="115">
        <v>65.430000000000007</v>
      </c>
      <c r="JL33" s="115">
        <v>65.97</v>
      </c>
      <c r="JM33" s="115">
        <v>65.44</v>
      </c>
      <c r="JN33" s="115">
        <v>60.47</v>
      </c>
      <c r="JO33" s="115">
        <v>59.43</v>
      </c>
      <c r="JP33" s="115">
        <v>59.24</v>
      </c>
      <c r="JQ33" s="115">
        <v>57.92</v>
      </c>
      <c r="JR33" s="115">
        <v>57.07</v>
      </c>
      <c r="JS33" s="115">
        <v>56.98</v>
      </c>
      <c r="JT33" s="115">
        <v>58.93</v>
      </c>
      <c r="JU33" s="115">
        <v>61.44</v>
      </c>
      <c r="JV33" s="115">
        <v>61.71</v>
      </c>
      <c r="JW33" s="115">
        <v>60.37</v>
      </c>
      <c r="JX33" s="115">
        <v>60.46</v>
      </c>
      <c r="JY33" s="115">
        <v>61.55</v>
      </c>
      <c r="JZ33" s="115">
        <v>76.87</v>
      </c>
      <c r="KA33" s="115">
        <v>76.459999999999994</v>
      </c>
      <c r="KB33" s="115">
        <v>74.31</v>
      </c>
      <c r="KC33" s="115">
        <v>73.81</v>
      </c>
      <c r="KD33" s="115">
        <v>72.349999999999994</v>
      </c>
      <c r="KE33" s="115">
        <v>70.81</v>
      </c>
    </row>
    <row r="34" spans="2:291" ht="15" customHeight="1">
      <c r="B34" s="165"/>
      <c r="C34" s="34" t="s">
        <v>3</v>
      </c>
      <c r="D34" s="114">
        <v>53.7</v>
      </c>
      <c r="E34" s="115">
        <v>52.98</v>
      </c>
      <c r="F34" s="115">
        <v>52.78</v>
      </c>
      <c r="G34" s="115">
        <v>52.16</v>
      </c>
      <c r="H34" s="115">
        <v>52.07</v>
      </c>
      <c r="I34" s="115">
        <v>51.73</v>
      </c>
      <c r="J34" s="115">
        <v>52.05</v>
      </c>
      <c r="K34" s="115">
        <v>51.64</v>
      </c>
      <c r="L34" s="115">
        <v>51.43</v>
      </c>
      <c r="M34" s="115">
        <v>51.24</v>
      </c>
      <c r="N34" s="115">
        <v>51.17</v>
      </c>
      <c r="O34" s="115">
        <v>50.97</v>
      </c>
      <c r="P34" s="115">
        <v>51.27</v>
      </c>
      <c r="Q34" s="115">
        <v>51.13</v>
      </c>
      <c r="R34" s="115">
        <v>50.9</v>
      </c>
      <c r="S34" s="115">
        <v>50.75</v>
      </c>
      <c r="T34" s="115">
        <v>50.45</v>
      </c>
      <c r="U34" s="115">
        <v>50.03</v>
      </c>
      <c r="V34" s="115">
        <v>49.15</v>
      </c>
      <c r="W34" s="115">
        <v>49.14</v>
      </c>
      <c r="X34" s="115">
        <v>48.85</v>
      </c>
      <c r="Y34" s="115">
        <v>49.02</v>
      </c>
      <c r="Z34" s="115">
        <v>48.47</v>
      </c>
      <c r="AA34" s="115">
        <v>48.35</v>
      </c>
      <c r="AB34" s="115">
        <v>47.31</v>
      </c>
      <c r="AC34" s="115">
        <v>47.53</v>
      </c>
      <c r="AD34" s="115">
        <v>47.19</v>
      </c>
      <c r="AE34" s="115">
        <v>47.17</v>
      </c>
      <c r="AF34" s="115">
        <v>46.81</v>
      </c>
      <c r="AG34" s="115">
        <v>46.66</v>
      </c>
      <c r="AH34" s="115">
        <v>45.79</v>
      </c>
      <c r="AI34" s="115">
        <v>46.05</v>
      </c>
      <c r="AJ34" s="115">
        <v>45.9</v>
      </c>
      <c r="AK34" s="115">
        <v>45.72</v>
      </c>
      <c r="AL34" s="115">
        <v>45.83</v>
      </c>
      <c r="AM34" s="115">
        <v>45.72</v>
      </c>
      <c r="AN34" s="115">
        <v>45.62</v>
      </c>
      <c r="AO34" s="115">
        <v>46.08</v>
      </c>
      <c r="AP34" s="115">
        <v>46.1</v>
      </c>
      <c r="AQ34" s="115">
        <v>46.23</v>
      </c>
      <c r="AR34" s="115">
        <v>46.06</v>
      </c>
      <c r="AS34" s="115">
        <v>46.14</v>
      </c>
      <c r="AT34" s="115">
        <v>46.53</v>
      </c>
      <c r="AU34" s="115">
        <v>46.87</v>
      </c>
      <c r="AV34" s="115">
        <v>46.45</v>
      </c>
      <c r="AW34" s="115">
        <v>46.55</v>
      </c>
      <c r="AX34" s="115">
        <v>46.59</v>
      </c>
      <c r="AY34" s="115">
        <v>47.06</v>
      </c>
      <c r="AZ34" s="115">
        <v>48.99</v>
      </c>
      <c r="BA34" s="115">
        <v>49.32</v>
      </c>
      <c r="BB34" s="115">
        <v>49.46</v>
      </c>
      <c r="BC34" s="115">
        <v>50.16</v>
      </c>
      <c r="BD34" s="115">
        <v>49.81</v>
      </c>
      <c r="BE34" s="115">
        <v>49.97</v>
      </c>
      <c r="BF34" s="115">
        <v>50.38</v>
      </c>
      <c r="BG34" s="115">
        <v>50.58</v>
      </c>
      <c r="BH34" s="115">
        <v>50.74</v>
      </c>
      <c r="BI34" s="115">
        <v>51.18</v>
      </c>
      <c r="BJ34" s="115">
        <v>51.62</v>
      </c>
      <c r="BK34" s="115">
        <v>52.31</v>
      </c>
      <c r="BL34" s="115">
        <v>55.89</v>
      </c>
      <c r="BM34" s="115">
        <v>56.55</v>
      </c>
      <c r="BN34" s="115">
        <v>56.95</v>
      </c>
      <c r="BO34" s="115">
        <v>57.55</v>
      </c>
      <c r="BP34" s="115">
        <v>57.78</v>
      </c>
      <c r="BQ34" s="115">
        <v>58.13</v>
      </c>
      <c r="BR34" s="115">
        <v>59.02</v>
      </c>
      <c r="BS34" s="115">
        <v>59.47</v>
      </c>
      <c r="BT34" s="115">
        <v>59.49</v>
      </c>
      <c r="BU34" s="115">
        <v>59.53</v>
      </c>
      <c r="BV34" s="115">
        <v>59.63</v>
      </c>
      <c r="BW34" s="115">
        <v>59.27</v>
      </c>
      <c r="BX34" s="115">
        <v>61.85</v>
      </c>
      <c r="BY34" s="115">
        <v>62.55</v>
      </c>
      <c r="BZ34" s="115">
        <v>63.18</v>
      </c>
      <c r="CA34" s="115">
        <v>62.62</v>
      </c>
      <c r="CB34" s="115">
        <v>63</v>
      </c>
      <c r="CC34" s="115">
        <v>62.03</v>
      </c>
      <c r="CD34" s="115">
        <v>64.650000000000006</v>
      </c>
      <c r="CE34" s="115">
        <v>65.25</v>
      </c>
      <c r="CF34" s="115">
        <v>64.77</v>
      </c>
      <c r="CG34" s="115">
        <v>64.209999999999994</v>
      </c>
      <c r="CH34" s="115">
        <v>63.72</v>
      </c>
      <c r="CI34" s="115">
        <v>63.01</v>
      </c>
      <c r="CJ34" s="115">
        <v>60.93</v>
      </c>
      <c r="CK34" s="115">
        <v>60.08</v>
      </c>
      <c r="CL34" s="115">
        <v>58.96</v>
      </c>
      <c r="CM34" s="115">
        <v>59.15</v>
      </c>
      <c r="CN34" s="115">
        <v>58.94</v>
      </c>
      <c r="CO34" s="115">
        <v>58.22</v>
      </c>
      <c r="CP34" s="115">
        <v>60.09</v>
      </c>
      <c r="CQ34" s="115">
        <v>58.71</v>
      </c>
      <c r="CR34" s="115">
        <v>58.08</v>
      </c>
      <c r="CS34" s="115">
        <v>55.87</v>
      </c>
      <c r="CT34" s="115">
        <v>55.29</v>
      </c>
      <c r="CU34" s="115">
        <v>53.97</v>
      </c>
      <c r="CV34" s="115">
        <v>57.5</v>
      </c>
      <c r="CW34" s="115">
        <v>58.27</v>
      </c>
      <c r="CX34" s="115">
        <v>55.65</v>
      </c>
      <c r="CY34" s="115">
        <v>54.54</v>
      </c>
      <c r="CZ34" s="115">
        <v>53.65</v>
      </c>
      <c r="DA34" s="115">
        <v>52.37</v>
      </c>
      <c r="DB34" s="115">
        <v>55.24</v>
      </c>
      <c r="DC34" s="115">
        <v>54.13</v>
      </c>
      <c r="DD34" s="115">
        <v>53.44</v>
      </c>
      <c r="DE34" s="115">
        <v>51.73</v>
      </c>
      <c r="DF34" s="115">
        <v>50.89</v>
      </c>
      <c r="DG34" s="115">
        <v>50.91</v>
      </c>
      <c r="DH34" s="115">
        <v>52.81</v>
      </c>
      <c r="DI34" s="115">
        <v>51.43</v>
      </c>
      <c r="DJ34" s="115">
        <v>51.37</v>
      </c>
      <c r="DK34" s="115">
        <v>50.4</v>
      </c>
      <c r="DL34" s="115">
        <v>49.11</v>
      </c>
      <c r="DM34" s="115">
        <v>48.3</v>
      </c>
      <c r="DN34" s="115">
        <v>47.86</v>
      </c>
      <c r="DO34" s="115">
        <v>47.02</v>
      </c>
      <c r="DP34" s="115">
        <v>46.36</v>
      </c>
      <c r="DQ34" s="115">
        <v>45.23</v>
      </c>
      <c r="DR34" s="115">
        <v>45.1</v>
      </c>
      <c r="DS34" s="115">
        <v>44.03</v>
      </c>
      <c r="DT34" s="115">
        <v>46.88</v>
      </c>
      <c r="DU34" s="115">
        <v>45.87</v>
      </c>
      <c r="DV34" s="115">
        <v>45.14</v>
      </c>
      <c r="DW34" s="115">
        <v>44.68</v>
      </c>
      <c r="DX34" s="115">
        <v>44.46</v>
      </c>
      <c r="DY34" s="115">
        <v>43.59</v>
      </c>
      <c r="DZ34" s="115">
        <v>43.75</v>
      </c>
      <c r="EA34" s="115">
        <v>43.81</v>
      </c>
      <c r="EB34" s="115">
        <v>42.41</v>
      </c>
      <c r="EC34" s="115">
        <v>42.42</v>
      </c>
      <c r="ED34" s="115">
        <v>42.53</v>
      </c>
      <c r="EE34" s="115">
        <v>42</v>
      </c>
      <c r="EF34" s="115">
        <v>42.54</v>
      </c>
      <c r="EG34" s="115">
        <v>41.76</v>
      </c>
      <c r="EH34" s="115">
        <v>41.13</v>
      </c>
      <c r="EI34" s="115">
        <v>41.46</v>
      </c>
      <c r="EJ34" s="115">
        <v>39.94</v>
      </c>
      <c r="EK34" s="115">
        <v>40.47</v>
      </c>
      <c r="EL34" s="115">
        <v>41.01</v>
      </c>
      <c r="EM34" s="115">
        <v>40.67</v>
      </c>
      <c r="EN34" s="115">
        <v>40.44</v>
      </c>
      <c r="EO34" s="115">
        <v>39.64</v>
      </c>
      <c r="EP34" s="115">
        <v>40.61</v>
      </c>
      <c r="EQ34" s="115">
        <v>39.83</v>
      </c>
      <c r="ER34" s="115">
        <v>39.65</v>
      </c>
      <c r="ES34" s="115">
        <v>38.909999999999997</v>
      </c>
      <c r="ET34" s="115">
        <v>37.619999999999997</v>
      </c>
      <c r="EU34" s="115">
        <v>38.619999999999997</v>
      </c>
      <c r="EV34" s="115">
        <v>38.590000000000003</v>
      </c>
      <c r="EW34" s="115">
        <v>38.56</v>
      </c>
      <c r="EX34" s="115">
        <v>38.049999999999997</v>
      </c>
      <c r="EY34" s="115">
        <v>37.99</v>
      </c>
      <c r="EZ34" s="115">
        <v>37.61</v>
      </c>
      <c r="FA34" s="115">
        <v>37.85</v>
      </c>
      <c r="FB34" s="115">
        <v>37.85</v>
      </c>
      <c r="FC34" s="115">
        <v>37.69</v>
      </c>
      <c r="FD34" s="115">
        <v>37.69</v>
      </c>
      <c r="FE34" s="115">
        <v>38.15</v>
      </c>
      <c r="FF34" s="115">
        <v>38.17</v>
      </c>
      <c r="FG34" s="115">
        <v>37.69</v>
      </c>
      <c r="FH34" s="115">
        <v>38.270000000000003</v>
      </c>
      <c r="FI34" s="115">
        <v>39.19</v>
      </c>
      <c r="FJ34" s="115">
        <v>39.630000000000003</v>
      </c>
      <c r="FK34" s="115">
        <v>38.36</v>
      </c>
      <c r="FL34" s="115">
        <v>38.6</v>
      </c>
      <c r="FM34" s="115">
        <v>38.630000000000003</v>
      </c>
      <c r="FN34" s="115">
        <v>38.630000000000003</v>
      </c>
      <c r="FO34" s="115">
        <v>38.89</v>
      </c>
      <c r="FP34" s="115">
        <v>36.78</v>
      </c>
      <c r="FQ34" s="115">
        <v>39.18</v>
      </c>
      <c r="FR34" s="115">
        <v>39.43</v>
      </c>
      <c r="FS34" s="115">
        <v>40.36</v>
      </c>
      <c r="FT34" s="115">
        <v>40.75</v>
      </c>
      <c r="FU34" s="115">
        <v>41.93</v>
      </c>
      <c r="FV34" s="115">
        <v>39.729999999999997</v>
      </c>
      <c r="FW34" s="115">
        <v>39.89</v>
      </c>
      <c r="FX34" s="115">
        <v>42.04</v>
      </c>
      <c r="FY34" s="115">
        <v>41.59</v>
      </c>
      <c r="FZ34" s="115">
        <v>41.66</v>
      </c>
      <c r="GA34" s="115">
        <v>43.23</v>
      </c>
      <c r="GB34" s="115">
        <v>41.23</v>
      </c>
      <c r="GC34" s="115">
        <v>42.59</v>
      </c>
      <c r="GD34" s="115">
        <v>42.98</v>
      </c>
      <c r="GE34" s="115">
        <v>44.62</v>
      </c>
      <c r="GF34" s="115">
        <v>45.35</v>
      </c>
      <c r="GG34" s="115">
        <v>46.03</v>
      </c>
      <c r="GH34" s="115">
        <v>46.55</v>
      </c>
      <c r="GI34" s="115">
        <v>47.57</v>
      </c>
      <c r="GJ34" s="115">
        <v>47.43</v>
      </c>
      <c r="GK34" s="115">
        <v>48.09</v>
      </c>
      <c r="GL34" s="115">
        <v>49.14</v>
      </c>
      <c r="GM34" s="115">
        <v>50.11</v>
      </c>
      <c r="GN34" s="115">
        <v>48.29</v>
      </c>
      <c r="GO34" s="115">
        <v>47.95</v>
      </c>
      <c r="GP34" s="115">
        <v>49.38</v>
      </c>
      <c r="GQ34" s="115">
        <v>50.16</v>
      </c>
      <c r="GR34" s="115">
        <v>51.44</v>
      </c>
      <c r="GS34" s="115">
        <v>52.42</v>
      </c>
      <c r="GT34" s="115">
        <v>53.2</v>
      </c>
      <c r="GU34" s="115">
        <v>53.32</v>
      </c>
      <c r="GV34" s="115">
        <v>54.29</v>
      </c>
      <c r="GW34" s="115">
        <v>55.74</v>
      </c>
      <c r="GX34" s="115">
        <v>56.38</v>
      </c>
      <c r="GY34" s="115">
        <v>57.88</v>
      </c>
      <c r="GZ34" s="115">
        <v>54.32</v>
      </c>
      <c r="HA34" s="115">
        <v>54.72</v>
      </c>
      <c r="HB34" s="115">
        <v>56.21</v>
      </c>
      <c r="HC34" s="115">
        <v>57.36</v>
      </c>
      <c r="HD34" s="115">
        <v>57.88</v>
      </c>
      <c r="HE34" s="115">
        <v>60.38</v>
      </c>
      <c r="HF34" s="115">
        <v>59.8</v>
      </c>
      <c r="HG34" s="115">
        <v>60.07</v>
      </c>
      <c r="HH34" s="115">
        <v>60.83</v>
      </c>
      <c r="HI34" s="115">
        <v>61.67</v>
      </c>
      <c r="HJ34" s="115">
        <v>61.65</v>
      </c>
      <c r="HK34" s="115">
        <v>63.58</v>
      </c>
      <c r="HL34" s="115">
        <v>65.010000000000005</v>
      </c>
      <c r="HM34" s="115">
        <v>64.540000000000006</v>
      </c>
      <c r="HN34" s="115">
        <v>65.67</v>
      </c>
      <c r="HO34" s="115">
        <v>66.38</v>
      </c>
      <c r="HP34" s="115">
        <v>66.180000000000007</v>
      </c>
      <c r="HQ34" s="115">
        <v>66.739999999999995</v>
      </c>
      <c r="HR34" s="115">
        <v>68.459999999999994</v>
      </c>
      <c r="HS34" s="115">
        <v>68.38</v>
      </c>
      <c r="HT34" s="115">
        <v>68.39</v>
      </c>
      <c r="HU34" s="115">
        <v>67.5</v>
      </c>
      <c r="HV34" s="115">
        <v>67.89</v>
      </c>
      <c r="HW34" s="115">
        <v>67.17</v>
      </c>
      <c r="HX34" s="115">
        <v>64.37</v>
      </c>
      <c r="HY34" s="115">
        <v>63.95</v>
      </c>
      <c r="HZ34" s="115">
        <v>64.23</v>
      </c>
      <c r="IA34" s="115">
        <v>64.260000000000005</v>
      </c>
      <c r="IB34" s="115">
        <v>64.06</v>
      </c>
      <c r="IC34" s="115">
        <v>63.54</v>
      </c>
      <c r="ID34" s="115">
        <v>63.54</v>
      </c>
      <c r="IE34" s="115">
        <v>63.06</v>
      </c>
      <c r="IF34" s="115">
        <v>62.94</v>
      </c>
      <c r="IG34" s="115">
        <v>62.97</v>
      </c>
      <c r="IH34" s="115">
        <v>62.56</v>
      </c>
      <c r="II34" s="115">
        <v>62.36</v>
      </c>
      <c r="IJ34" s="115">
        <v>63.65</v>
      </c>
      <c r="IK34" s="115">
        <v>63.75</v>
      </c>
      <c r="IL34" s="115">
        <v>62.66</v>
      </c>
      <c r="IM34" s="115">
        <v>62.14</v>
      </c>
      <c r="IN34" s="115">
        <v>62.05</v>
      </c>
      <c r="IO34" s="115">
        <v>61.71</v>
      </c>
      <c r="IP34" s="115">
        <v>61.04</v>
      </c>
      <c r="IQ34" s="115">
        <v>60.39</v>
      </c>
      <c r="IR34" s="115">
        <v>60.06</v>
      </c>
      <c r="IS34" s="115">
        <v>59.92</v>
      </c>
      <c r="IT34" s="115">
        <v>59.8</v>
      </c>
      <c r="IU34" s="115">
        <v>59.11</v>
      </c>
      <c r="IV34" s="115">
        <v>59.77</v>
      </c>
      <c r="IW34" s="115">
        <v>59.49</v>
      </c>
      <c r="IX34" s="115">
        <v>59.58</v>
      </c>
      <c r="IY34" s="115">
        <v>59.25</v>
      </c>
      <c r="IZ34" s="115">
        <v>58.58</v>
      </c>
      <c r="JA34" s="115">
        <v>57.93</v>
      </c>
      <c r="JB34" s="115">
        <v>55.5</v>
      </c>
      <c r="JC34" s="115">
        <v>55.55</v>
      </c>
      <c r="JD34" s="115">
        <v>54.83</v>
      </c>
      <c r="JE34" s="115">
        <v>54.31</v>
      </c>
      <c r="JF34" s="115">
        <v>53.66</v>
      </c>
      <c r="JG34" s="115">
        <v>53.27</v>
      </c>
      <c r="JH34" s="115">
        <v>55.63</v>
      </c>
      <c r="JI34" s="115">
        <v>55.94</v>
      </c>
      <c r="JJ34" s="115">
        <v>56.47</v>
      </c>
      <c r="JK34" s="115">
        <v>55.41</v>
      </c>
      <c r="JL34" s="115">
        <v>55.94</v>
      </c>
      <c r="JM34" s="115">
        <v>55.56</v>
      </c>
      <c r="JN34" s="115">
        <v>53.92</v>
      </c>
      <c r="JO34" s="115">
        <v>53.01</v>
      </c>
      <c r="JP34" s="115">
        <v>52.95</v>
      </c>
      <c r="JQ34" s="115">
        <v>52.3</v>
      </c>
      <c r="JR34" s="115">
        <v>51.59</v>
      </c>
      <c r="JS34" s="115">
        <v>51.43</v>
      </c>
      <c r="JT34" s="115">
        <v>55.22</v>
      </c>
      <c r="JU34" s="115">
        <v>56.3</v>
      </c>
      <c r="JV34" s="115">
        <v>56.73</v>
      </c>
      <c r="JW34" s="115">
        <v>56.04</v>
      </c>
      <c r="JX34" s="115">
        <v>55.75</v>
      </c>
      <c r="JY34" s="115">
        <v>56.11</v>
      </c>
      <c r="JZ34" s="115">
        <v>57.97</v>
      </c>
      <c r="KA34" s="115">
        <v>57.24</v>
      </c>
      <c r="KB34" s="115">
        <v>56.39</v>
      </c>
      <c r="KC34" s="115">
        <v>56.26</v>
      </c>
      <c r="KD34" s="115">
        <v>55.6</v>
      </c>
      <c r="KE34" s="115">
        <v>55.38</v>
      </c>
    </row>
    <row r="35" spans="2:291" ht="15.75" customHeight="1" thickBot="1">
      <c r="B35" s="166"/>
      <c r="C35" s="109" t="s">
        <v>4</v>
      </c>
      <c r="D35" s="116">
        <v>55.75</v>
      </c>
      <c r="E35" s="117">
        <v>55.67</v>
      </c>
      <c r="F35" s="117">
        <v>54.79</v>
      </c>
      <c r="G35" s="117">
        <v>53.7</v>
      </c>
      <c r="H35" s="117">
        <v>53.25</v>
      </c>
      <c r="I35" s="117">
        <v>52.93</v>
      </c>
      <c r="J35" s="117">
        <v>50.53</v>
      </c>
      <c r="K35" s="117">
        <v>50.42</v>
      </c>
      <c r="L35" s="117">
        <v>49.58</v>
      </c>
      <c r="M35" s="117">
        <v>49.35</v>
      </c>
      <c r="N35" s="117">
        <v>49.36</v>
      </c>
      <c r="O35" s="117">
        <v>48.76</v>
      </c>
      <c r="P35" s="117">
        <v>47.82</v>
      </c>
      <c r="Q35" s="117">
        <v>47.68</v>
      </c>
      <c r="R35" s="117">
        <v>47.36</v>
      </c>
      <c r="S35" s="117">
        <v>46.43</v>
      </c>
      <c r="T35" s="117">
        <v>45.93</v>
      </c>
      <c r="U35" s="117">
        <v>45.47</v>
      </c>
      <c r="V35" s="117">
        <v>43.13</v>
      </c>
      <c r="W35" s="117">
        <v>42.84</v>
      </c>
      <c r="X35" s="117">
        <v>41.96</v>
      </c>
      <c r="Y35" s="117">
        <v>41.64</v>
      </c>
      <c r="Z35" s="117">
        <v>41.02</v>
      </c>
      <c r="AA35" s="117">
        <v>40.65</v>
      </c>
      <c r="AB35" s="117">
        <v>38.36</v>
      </c>
      <c r="AC35" s="117">
        <v>38.57</v>
      </c>
      <c r="AD35" s="117">
        <v>38.1</v>
      </c>
      <c r="AE35" s="117">
        <v>37.78</v>
      </c>
      <c r="AF35" s="117">
        <v>37.520000000000003</v>
      </c>
      <c r="AG35" s="117">
        <v>37.19</v>
      </c>
      <c r="AH35" s="117">
        <v>35.93</v>
      </c>
      <c r="AI35" s="117">
        <v>35.82</v>
      </c>
      <c r="AJ35" s="117">
        <v>35.64</v>
      </c>
      <c r="AK35" s="117">
        <v>36.11</v>
      </c>
      <c r="AL35" s="117">
        <v>35.75</v>
      </c>
      <c r="AM35" s="117">
        <v>35.590000000000003</v>
      </c>
      <c r="AN35" s="117">
        <v>33.96</v>
      </c>
      <c r="AO35" s="117">
        <v>34.590000000000003</v>
      </c>
      <c r="AP35" s="117">
        <v>34.42</v>
      </c>
      <c r="AQ35" s="117">
        <v>34.340000000000003</v>
      </c>
      <c r="AR35" s="117">
        <v>33.79</v>
      </c>
      <c r="AS35" s="117">
        <v>34.04</v>
      </c>
      <c r="AT35" s="117">
        <v>34.17</v>
      </c>
      <c r="AU35" s="117">
        <v>34.36</v>
      </c>
      <c r="AV35" s="117">
        <v>34.53</v>
      </c>
      <c r="AW35" s="117">
        <v>34.770000000000003</v>
      </c>
      <c r="AX35" s="117">
        <v>34.799999999999997</v>
      </c>
      <c r="AY35" s="117">
        <v>35.24</v>
      </c>
      <c r="AZ35" s="117">
        <v>37.450000000000003</v>
      </c>
      <c r="BA35" s="117">
        <v>38.04</v>
      </c>
      <c r="BB35" s="117">
        <v>38.29</v>
      </c>
      <c r="BC35" s="117">
        <v>38.659999999999997</v>
      </c>
      <c r="BD35" s="117">
        <v>38.64</v>
      </c>
      <c r="BE35" s="117">
        <v>39.19</v>
      </c>
      <c r="BF35" s="117">
        <v>40.74</v>
      </c>
      <c r="BG35" s="117">
        <v>41.23</v>
      </c>
      <c r="BH35" s="117">
        <v>41.42</v>
      </c>
      <c r="BI35" s="117">
        <v>41.99</v>
      </c>
      <c r="BJ35" s="117">
        <v>42.73</v>
      </c>
      <c r="BK35" s="117">
        <v>43.34</v>
      </c>
      <c r="BL35" s="117">
        <v>49.16</v>
      </c>
      <c r="BM35" s="117">
        <v>51.2</v>
      </c>
      <c r="BN35" s="117">
        <v>51.67</v>
      </c>
      <c r="BO35" s="117">
        <v>52.1</v>
      </c>
      <c r="BP35" s="117">
        <v>51.66</v>
      </c>
      <c r="BQ35" s="117">
        <v>52.4</v>
      </c>
      <c r="BR35" s="117">
        <v>55.35</v>
      </c>
      <c r="BS35" s="117">
        <v>56.33</v>
      </c>
      <c r="BT35" s="117">
        <v>55.68</v>
      </c>
      <c r="BU35" s="117">
        <v>55.4</v>
      </c>
      <c r="BV35" s="117">
        <v>55.35</v>
      </c>
      <c r="BW35" s="117">
        <v>55.12</v>
      </c>
      <c r="BX35" s="117">
        <v>62.22</v>
      </c>
      <c r="BY35" s="117">
        <v>63.29</v>
      </c>
      <c r="BZ35" s="117">
        <v>63.23</v>
      </c>
      <c r="CA35" s="117">
        <v>62.23</v>
      </c>
      <c r="CB35" s="117">
        <v>62.19</v>
      </c>
      <c r="CC35" s="117">
        <v>60.41</v>
      </c>
      <c r="CD35" s="117">
        <v>66.94</v>
      </c>
      <c r="CE35" s="117">
        <v>68.13</v>
      </c>
      <c r="CF35" s="117">
        <v>64.900000000000006</v>
      </c>
      <c r="CG35" s="117">
        <v>63.98</v>
      </c>
      <c r="CH35" s="117">
        <v>62.62</v>
      </c>
      <c r="CI35" s="117">
        <v>60.28</v>
      </c>
      <c r="CJ35" s="117">
        <v>52.48</v>
      </c>
      <c r="CK35" s="117">
        <v>51.7</v>
      </c>
      <c r="CL35" s="117">
        <v>50.5</v>
      </c>
      <c r="CM35" s="117">
        <v>49.49</v>
      </c>
      <c r="CN35" s="117">
        <v>47.63</v>
      </c>
      <c r="CO35" s="117">
        <v>45.84</v>
      </c>
      <c r="CP35" s="117">
        <v>47.74</v>
      </c>
      <c r="CQ35" s="117">
        <v>47.42</v>
      </c>
      <c r="CR35" s="117">
        <v>44.59</v>
      </c>
      <c r="CS35" s="117">
        <v>43.26</v>
      </c>
      <c r="CT35" s="117">
        <v>42.34</v>
      </c>
      <c r="CU35" s="117">
        <v>39.89</v>
      </c>
      <c r="CV35" s="117">
        <v>45.82</v>
      </c>
      <c r="CW35" s="117">
        <v>46.91</v>
      </c>
      <c r="CX35" s="117">
        <v>43.66</v>
      </c>
      <c r="CY35" s="117">
        <v>42.2</v>
      </c>
      <c r="CZ35" s="117">
        <v>40.53</v>
      </c>
      <c r="DA35" s="117">
        <v>39</v>
      </c>
      <c r="DB35" s="117">
        <v>38.5</v>
      </c>
      <c r="DC35" s="117">
        <v>38.619999999999997</v>
      </c>
      <c r="DD35" s="117">
        <v>37.74</v>
      </c>
      <c r="DE35" s="117">
        <v>36.58</v>
      </c>
      <c r="DF35" s="117">
        <v>34.74</v>
      </c>
      <c r="DG35" s="117">
        <v>34.770000000000003</v>
      </c>
      <c r="DH35" s="117">
        <v>36.979999999999997</v>
      </c>
      <c r="DI35" s="117">
        <v>35.96</v>
      </c>
      <c r="DJ35" s="117">
        <v>34.659999999999997</v>
      </c>
      <c r="DK35" s="117">
        <v>34.26</v>
      </c>
      <c r="DL35" s="117">
        <v>33.630000000000003</v>
      </c>
      <c r="DM35" s="117">
        <v>31.78</v>
      </c>
      <c r="DN35" s="117">
        <v>30.18</v>
      </c>
      <c r="DO35" s="117">
        <v>30.3</v>
      </c>
      <c r="DP35" s="117">
        <v>30.01</v>
      </c>
      <c r="DQ35" s="117">
        <v>28.81</v>
      </c>
      <c r="DR35" s="117">
        <v>29.71</v>
      </c>
      <c r="DS35" s="117">
        <v>28.52</v>
      </c>
      <c r="DT35" s="117">
        <v>29.79</v>
      </c>
      <c r="DU35" s="117">
        <v>29.28</v>
      </c>
      <c r="DV35" s="117">
        <v>28.47</v>
      </c>
      <c r="DW35" s="117">
        <v>28.02</v>
      </c>
      <c r="DX35" s="117">
        <v>27.71</v>
      </c>
      <c r="DY35" s="117">
        <v>27.31</v>
      </c>
      <c r="DZ35" s="117">
        <v>27.54</v>
      </c>
      <c r="EA35" s="117">
        <v>27.61</v>
      </c>
      <c r="EB35" s="117">
        <v>27.13</v>
      </c>
      <c r="EC35" s="117">
        <v>26.62</v>
      </c>
      <c r="ED35" s="117">
        <v>26.88</v>
      </c>
      <c r="EE35" s="117">
        <v>26.26</v>
      </c>
      <c r="EF35" s="117">
        <v>26.63</v>
      </c>
      <c r="EG35" s="117">
        <v>26.4</v>
      </c>
      <c r="EH35" s="117">
        <v>25.66</v>
      </c>
      <c r="EI35" s="117">
        <v>26.01</v>
      </c>
      <c r="EJ35" s="117">
        <v>24.29</v>
      </c>
      <c r="EK35" s="117">
        <v>24.96</v>
      </c>
      <c r="EL35" s="117">
        <v>24.8</v>
      </c>
      <c r="EM35" s="117">
        <v>25.14</v>
      </c>
      <c r="EN35" s="117">
        <v>25.03</v>
      </c>
      <c r="EO35" s="117">
        <v>25.02</v>
      </c>
      <c r="EP35" s="117">
        <v>25.37</v>
      </c>
      <c r="EQ35" s="117">
        <v>25.19</v>
      </c>
      <c r="ER35" s="117">
        <v>25.01</v>
      </c>
      <c r="ES35" s="117">
        <v>24.86</v>
      </c>
      <c r="ET35" s="117">
        <v>24.12</v>
      </c>
      <c r="EU35" s="117">
        <v>24.48</v>
      </c>
      <c r="EV35" s="117">
        <v>24.89</v>
      </c>
      <c r="EW35" s="117">
        <v>25.37</v>
      </c>
      <c r="EX35" s="117">
        <v>25.27</v>
      </c>
      <c r="EY35" s="117">
        <v>25.35</v>
      </c>
      <c r="EZ35" s="117">
        <v>24.78</v>
      </c>
      <c r="FA35" s="117">
        <v>25.5</v>
      </c>
      <c r="FB35" s="117">
        <v>24.86</v>
      </c>
      <c r="FC35" s="117">
        <v>25</v>
      </c>
      <c r="FD35" s="117">
        <v>25.41</v>
      </c>
      <c r="FE35" s="117">
        <v>25.4</v>
      </c>
      <c r="FF35" s="117">
        <v>25.25</v>
      </c>
      <c r="FG35" s="117">
        <v>24.83</v>
      </c>
      <c r="FH35" s="117">
        <v>25.32</v>
      </c>
      <c r="FI35" s="117">
        <v>25.78</v>
      </c>
      <c r="FJ35" s="117">
        <v>26.21</v>
      </c>
      <c r="FK35" s="117">
        <v>25.76</v>
      </c>
      <c r="FL35" s="117">
        <v>25.49</v>
      </c>
      <c r="FM35" s="117">
        <v>26.3</v>
      </c>
      <c r="FN35" s="117">
        <v>26.3</v>
      </c>
      <c r="FO35" s="117">
        <v>26.34</v>
      </c>
      <c r="FP35" s="117">
        <v>25.19</v>
      </c>
      <c r="FQ35" s="117">
        <v>26</v>
      </c>
      <c r="FR35" s="117">
        <v>26.4</v>
      </c>
      <c r="FS35" s="117">
        <v>26.84</v>
      </c>
      <c r="FT35" s="117">
        <v>26.89</v>
      </c>
      <c r="FU35" s="117">
        <v>27.59</v>
      </c>
      <c r="FV35" s="117">
        <v>28.32</v>
      </c>
      <c r="FW35" s="117">
        <v>29.15</v>
      </c>
      <c r="FX35" s="117">
        <v>30.12</v>
      </c>
      <c r="FY35" s="117">
        <v>30.04</v>
      </c>
      <c r="FZ35" s="117">
        <v>30.58</v>
      </c>
      <c r="GA35" s="117">
        <v>31.12</v>
      </c>
      <c r="GB35" s="117">
        <v>31.45</v>
      </c>
      <c r="GC35" s="117">
        <v>32.869999999999997</v>
      </c>
      <c r="GD35" s="117">
        <v>33.19</v>
      </c>
      <c r="GE35" s="117">
        <v>34.090000000000003</v>
      </c>
      <c r="GF35" s="117">
        <v>33.01</v>
      </c>
      <c r="GG35" s="117">
        <v>34.86</v>
      </c>
      <c r="GH35" s="117">
        <v>35.06</v>
      </c>
      <c r="GI35" s="117">
        <v>36.68</v>
      </c>
      <c r="GJ35" s="117">
        <v>38.06</v>
      </c>
      <c r="GK35" s="117">
        <v>39.46</v>
      </c>
      <c r="GL35" s="117">
        <v>40.96</v>
      </c>
      <c r="GM35" s="117">
        <v>43.75</v>
      </c>
      <c r="GN35" s="117">
        <v>39.76</v>
      </c>
      <c r="GO35" s="117">
        <v>40.619999999999997</v>
      </c>
      <c r="GP35" s="117">
        <v>42.12</v>
      </c>
      <c r="GQ35" s="117">
        <v>44.99</v>
      </c>
      <c r="GR35" s="117">
        <v>47.85</v>
      </c>
      <c r="GS35" s="117">
        <v>51.15</v>
      </c>
      <c r="GT35" s="117">
        <v>51.56</v>
      </c>
      <c r="GU35" s="117">
        <v>53.92</v>
      </c>
      <c r="GV35" s="117">
        <v>57.35</v>
      </c>
      <c r="GW35" s="117">
        <v>59.65</v>
      </c>
      <c r="GX35" s="117">
        <v>61.63</v>
      </c>
      <c r="GY35" s="117">
        <v>64.45</v>
      </c>
      <c r="GZ35" s="117">
        <v>59.54</v>
      </c>
      <c r="HA35" s="117">
        <v>60.57</v>
      </c>
      <c r="HB35" s="117">
        <v>64.41</v>
      </c>
      <c r="HC35" s="117">
        <v>67.349999999999994</v>
      </c>
      <c r="HD35" s="117">
        <v>69.349999999999994</v>
      </c>
      <c r="HE35" s="117">
        <v>74.260000000000005</v>
      </c>
      <c r="HF35" s="117">
        <v>75.3</v>
      </c>
      <c r="HG35" s="117">
        <v>76.510000000000005</v>
      </c>
      <c r="HH35" s="117">
        <v>79.98</v>
      </c>
      <c r="HI35" s="117">
        <v>82.32</v>
      </c>
      <c r="HJ35" s="117">
        <v>84.07</v>
      </c>
      <c r="HK35" s="117">
        <v>84.78</v>
      </c>
      <c r="HL35" s="117">
        <v>89.57</v>
      </c>
      <c r="HM35" s="117">
        <v>89.88</v>
      </c>
      <c r="HN35" s="117">
        <v>92.95</v>
      </c>
      <c r="HO35" s="117">
        <v>92.96</v>
      </c>
      <c r="HP35" s="117">
        <v>94.88</v>
      </c>
      <c r="HQ35" s="117">
        <v>94.08</v>
      </c>
      <c r="HR35" s="117">
        <v>98.29</v>
      </c>
      <c r="HS35" s="117">
        <v>99.69</v>
      </c>
      <c r="HT35" s="117">
        <v>98.37</v>
      </c>
      <c r="HU35" s="117">
        <v>97.68</v>
      </c>
      <c r="HV35" s="117">
        <v>97.18</v>
      </c>
      <c r="HW35" s="117">
        <v>95.22</v>
      </c>
      <c r="HX35" s="117">
        <v>83.9</v>
      </c>
      <c r="HY35" s="117">
        <v>82.79</v>
      </c>
      <c r="HZ35" s="117">
        <v>82.04</v>
      </c>
      <c r="IA35" s="117">
        <v>80.94</v>
      </c>
      <c r="IB35" s="117">
        <v>80.36</v>
      </c>
      <c r="IC35" s="117">
        <v>78.44</v>
      </c>
      <c r="ID35" s="117">
        <v>78.67</v>
      </c>
      <c r="IE35" s="117">
        <v>77.900000000000006</v>
      </c>
      <c r="IF35" s="117">
        <v>77.23</v>
      </c>
      <c r="IG35" s="117">
        <v>77.31</v>
      </c>
      <c r="IH35" s="117">
        <v>76.349999999999994</v>
      </c>
      <c r="II35" s="117">
        <v>75.33</v>
      </c>
      <c r="IJ35" s="117">
        <v>72.88</v>
      </c>
      <c r="IK35" s="117">
        <v>72.58</v>
      </c>
      <c r="IL35" s="117">
        <v>71.3</v>
      </c>
      <c r="IM35" s="117">
        <v>70.16</v>
      </c>
      <c r="IN35" s="117">
        <v>69.739999999999995</v>
      </c>
      <c r="IO35" s="117">
        <v>69.03</v>
      </c>
      <c r="IP35" s="117">
        <v>65.69</v>
      </c>
      <c r="IQ35" s="117">
        <v>65.099999999999994</v>
      </c>
      <c r="IR35" s="117">
        <v>64.59</v>
      </c>
      <c r="IS35" s="117">
        <v>63.91</v>
      </c>
      <c r="IT35" s="117">
        <v>63.37</v>
      </c>
      <c r="IU35" s="117">
        <v>62.37</v>
      </c>
      <c r="IV35" s="117">
        <v>62.22</v>
      </c>
      <c r="IW35" s="117">
        <v>62.43</v>
      </c>
      <c r="IX35" s="117">
        <v>61.64</v>
      </c>
      <c r="IY35" s="117">
        <v>60.71</v>
      </c>
      <c r="IZ35" s="117">
        <v>60.32</v>
      </c>
      <c r="JA35" s="117">
        <v>59.25</v>
      </c>
      <c r="JB35" s="117">
        <v>55.96</v>
      </c>
      <c r="JC35" s="117">
        <v>56.03</v>
      </c>
      <c r="JD35" s="117">
        <v>54.75</v>
      </c>
      <c r="JE35" s="117">
        <v>53.81</v>
      </c>
      <c r="JF35" s="117">
        <v>53.22</v>
      </c>
      <c r="JG35" s="117">
        <v>52.45</v>
      </c>
      <c r="JH35" s="117">
        <v>60</v>
      </c>
      <c r="JI35" s="117">
        <v>61</v>
      </c>
      <c r="JJ35" s="117">
        <v>61.19</v>
      </c>
      <c r="JK35" s="117">
        <v>59.51</v>
      </c>
      <c r="JL35" s="117">
        <v>59.54</v>
      </c>
      <c r="JM35" s="117">
        <v>59.44</v>
      </c>
      <c r="JN35" s="117">
        <v>55.04</v>
      </c>
      <c r="JO35" s="117">
        <v>54.56</v>
      </c>
      <c r="JP35" s="117">
        <v>54.25</v>
      </c>
      <c r="JQ35" s="117">
        <v>53.15</v>
      </c>
      <c r="JR35" s="117">
        <v>52.27</v>
      </c>
      <c r="JS35" s="117">
        <v>52.34</v>
      </c>
      <c r="JT35" s="117">
        <v>58.26</v>
      </c>
      <c r="JU35" s="117">
        <v>61.06</v>
      </c>
      <c r="JV35" s="117">
        <v>61.68</v>
      </c>
      <c r="JW35" s="117">
        <v>60.46</v>
      </c>
      <c r="JX35" s="117">
        <v>60.44</v>
      </c>
      <c r="JY35" s="117">
        <v>61.48</v>
      </c>
      <c r="JZ35" s="117">
        <v>63.33</v>
      </c>
      <c r="KA35" s="117">
        <v>61.99</v>
      </c>
      <c r="KB35" s="117">
        <v>60.68</v>
      </c>
      <c r="KC35" s="117">
        <v>60.12</v>
      </c>
      <c r="KD35" s="117">
        <v>59.4</v>
      </c>
      <c r="KE35" s="117">
        <v>58.94</v>
      </c>
    </row>
    <row r="36" spans="2:291" ht="15" customHeight="1">
      <c r="B36" s="164" t="s">
        <v>81</v>
      </c>
      <c r="C36" s="104" t="s">
        <v>0</v>
      </c>
      <c r="D36" s="112">
        <v>70</v>
      </c>
      <c r="E36" s="113">
        <v>68.95</v>
      </c>
      <c r="F36" s="113">
        <v>68.349999999999994</v>
      </c>
      <c r="G36" s="113">
        <v>66.900000000000006</v>
      </c>
      <c r="H36" s="113">
        <v>66.53</v>
      </c>
      <c r="I36" s="113">
        <v>66.06</v>
      </c>
      <c r="J36" s="113">
        <v>65.22</v>
      </c>
      <c r="K36" s="113">
        <v>65.19</v>
      </c>
      <c r="L36" s="113">
        <v>64.319999999999993</v>
      </c>
      <c r="M36" s="113">
        <v>63.94</v>
      </c>
      <c r="N36" s="113">
        <v>63.57</v>
      </c>
      <c r="O36" s="113">
        <v>63.22</v>
      </c>
      <c r="P36" s="113">
        <v>62.55</v>
      </c>
      <c r="Q36" s="113">
        <v>62.81</v>
      </c>
      <c r="R36" s="113">
        <v>61.93</v>
      </c>
      <c r="S36" s="113">
        <v>61.15</v>
      </c>
      <c r="T36" s="113">
        <v>60.84</v>
      </c>
      <c r="U36" s="113">
        <v>60.45</v>
      </c>
      <c r="V36" s="113">
        <v>60.01</v>
      </c>
      <c r="W36" s="113">
        <v>60.18</v>
      </c>
      <c r="X36" s="113">
        <v>59.8</v>
      </c>
      <c r="Y36" s="113">
        <v>59.3</v>
      </c>
      <c r="Z36" s="113">
        <v>58.92</v>
      </c>
      <c r="AA36" s="113">
        <v>58.59</v>
      </c>
      <c r="AB36" s="113">
        <v>57.78</v>
      </c>
      <c r="AC36" s="113">
        <v>57.97</v>
      </c>
      <c r="AD36" s="113">
        <v>57.6</v>
      </c>
      <c r="AE36" s="113">
        <v>57.42</v>
      </c>
      <c r="AF36" s="113">
        <v>57.19</v>
      </c>
      <c r="AG36" s="113">
        <v>57</v>
      </c>
      <c r="AH36" s="113">
        <v>56.31</v>
      </c>
      <c r="AI36" s="113">
        <v>56.15</v>
      </c>
      <c r="AJ36" s="113">
        <v>56.13</v>
      </c>
      <c r="AK36" s="113">
        <v>56.02</v>
      </c>
      <c r="AL36" s="113">
        <v>55.87</v>
      </c>
      <c r="AM36" s="113">
        <v>55.88</v>
      </c>
      <c r="AN36" s="113">
        <v>55.75</v>
      </c>
      <c r="AO36" s="113">
        <v>56.11</v>
      </c>
      <c r="AP36" s="113">
        <v>55.79</v>
      </c>
      <c r="AQ36" s="113">
        <v>55.78</v>
      </c>
      <c r="AR36" s="113">
        <v>55.64</v>
      </c>
      <c r="AS36" s="113">
        <v>55.9</v>
      </c>
      <c r="AT36" s="113">
        <v>55.85</v>
      </c>
      <c r="AU36" s="113">
        <v>56.06</v>
      </c>
      <c r="AV36" s="113">
        <v>56.29</v>
      </c>
      <c r="AW36" s="113">
        <v>56.36</v>
      </c>
      <c r="AX36" s="113">
        <v>56.73</v>
      </c>
      <c r="AY36" s="113">
        <v>57.13</v>
      </c>
      <c r="AZ36" s="113">
        <v>58.96</v>
      </c>
      <c r="BA36" s="113">
        <v>60.23</v>
      </c>
      <c r="BB36" s="113">
        <v>60.31</v>
      </c>
      <c r="BC36" s="113">
        <v>60.56</v>
      </c>
      <c r="BD36" s="113">
        <v>60.52</v>
      </c>
      <c r="BE36" s="113">
        <v>60.84</v>
      </c>
      <c r="BF36" s="113">
        <v>61.14</v>
      </c>
      <c r="BG36" s="113">
        <v>61.68</v>
      </c>
      <c r="BH36" s="113">
        <v>61.46</v>
      </c>
      <c r="BI36" s="113">
        <v>62.03</v>
      </c>
      <c r="BJ36" s="113">
        <v>62.25</v>
      </c>
      <c r="BK36" s="113">
        <v>62.92</v>
      </c>
      <c r="BL36" s="113">
        <v>67.64</v>
      </c>
      <c r="BM36" s="113">
        <v>69.569999999999993</v>
      </c>
      <c r="BN36" s="113">
        <v>70.12</v>
      </c>
      <c r="BO36" s="113">
        <v>70.349999999999994</v>
      </c>
      <c r="BP36" s="113">
        <v>69.73</v>
      </c>
      <c r="BQ36" s="113">
        <v>70.180000000000007</v>
      </c>
      <c r="BR36" s="113">
        <v>72.040000000000006</v>
      </c>
      <c r="BS36" s="113">
        <v>72.42</v>
      </c>
      <c r="BT36" s="113">
        <v>71.37</v>
      </c>
      <c r="BU36" s="113">
        <v>70.819999999999993</v>
      </c>
      <c r="BV36" s="113">
        <v>70.08</v>
      </c>
      <c r="BW36" s="113">
        <v>69.66</v>
      </c>
      <c r="BX36" s="113">
        <v>72.58</v>
      </c>
      <c r="BY36" s="113">
        <v>73.31</v>
      </c>
      <c r="BZ36" s="113">
        <v>72.94</v>
      </c>
      <c r="CA36" s="113">
        <v>71.92</v>
      </c>
      <c r="CB36" s="113">
        <v>70.78</v>
      </c>
      <c r="CC36" s="113">
        <v>69.48</v>
      </c>
      <c r="CD36" s="113">
        <v>75.37</v>
      </c>
      <c r="CE36" s="113">
        <v>76.22</v>
      </c>
      <c r="CF36" s="113">
        <v>73.45</v>
      </c>
      <c r="CG36" s="113">
        <v>72.16</v>
      </c>
      <c r="CH36" s="113">
        <v>69.92</v>
      </c>
      <c r="CI36" s="113">
        <v>67.87</v>
      </c>
      <c r="CJ36" s="113">
        <v>58.83</v>
      </c>
      <c r="CK36" s="113">
        <v>60.13</v>
      </c>
      <c r="CL36" s="113">
        <v>58.72</v>
      </c>
      <c r="CM36" s="113">
        <v>58.94</v>
      </c>
      <c r="CN36" s="113">
        <v>57.29</v>
      </c>
      <c r="CO36" s="113">
        <v>54.34</v>
      </c>
      <c r="CP36" s="113">
        <v>57.75</v>
      </c>
      <c r="CQ36" s="113">
        <v>58.89</v>
      </c>
      <c r="CR36" s="113">
        <v>55.74</v>
      </c>
      <c r="CS36" s="113">
        <v>52.78</v>
      </c>
      <c r="CT36" s="113">
        <v>52.18</v>
      </c>
      <c r="CU36" s="113">
        <v>51.35</v>
      </c>
      <c r="CV36" s="113">
        <v>58.49</v>
      </c>
      <c r="CW36" s="113">
        <v>61.48</v>
      </c>
      <c r="CX36" s="113">
        <v>57.26</v>
      </c>
      <c r="CY36" s="113">
        <v>54.55</v>
      </c>
      <c r="CZ36" s="113">
        <v>54.25</v>
      </c>
      <c r="DA36" s="113">
        <v>50.49</v>
      </c>
      <c r="DB36" s="113">
        <v>50.99</v>
      </c>
      <c r="DC36" s="113">
        <v>51.91</v>
      </c>
      <c r="DD36" s="113">
        <v>48.65</v>
      </c>
      <c r="DE36" s="113">
        <v>48.44</v>
      </c>
      <c r="DF36" s="113">
        <v>47.57</v>
      </c>
      <c r="DG36" s="113">
        <v>46.69</v>
      </c>
      <c r="DH36" s="113">
        <v>50.64</v>
      </c>
      <c r="DI36" s="113">
        <v>51.75</v>
      </c>
      <c r="DJ36" s="113">
        <v>50.76</v>
      </c>
      <c r="DK36" s="113">
        <v>50.45</v>
      </c>
      <c r="DL36" s="113">
        <v>48.82</v>
      </c>
      <c r="DM36" s="113">
        <v>44.82</v>
      </c>
      <c r="DN36" s="113">
        <v>47.62</v>
      </c>
      <c r="DO36" s="113">
        <v>48.09</v>
      </c>
      <c r="DP36" s="113">
        <v>45.96</v>
      </c>
      <c r="DQ36" s="113">
        <v>44.83</v>
      </c>
      <c r="DR36" s="113">
        <v>43.15</v>
      </c>
      <c r="DS36" s="113">
        <v>42.64</v>
      </c>
      <c r="DT36" s="113">
        <v>46.61</v>
      </c>
      <c r="DU36" s="113">
        <v>47.09</v>
      </c>
      <c r="DV36" s="113">
        <v>45.45</v>
      </c>
      <c r="DW36" s="113">
        <v>44.92</v>
      </c>
      <c r="DX36" s="113">
        <v>43.28</v>
      </c>
      <c r="DY36" s="113">
        <v>41.7</v>
      </c>
      <c r="DZ36" s="113">
        <v>44.19</v>
      </c>
      <c r="EA36" s="113">
        <v>43.59</v>
      </c>
      <c r="EB36" s="113">
        <v>41.82</v>
      </c>
      <c r="EC36" s="113">
        <v>41.87</v>
      </c>
      <c r="ED36" s="113">
        <v>40.880000000000003</v>
      </c>
      <c r="EE36" s="113">
        <v>40.47</v>
      </c>
      <c r="EF36" s="113">
        <v>42.96</v>
      </c>
      <c r="EG36" s="113">
        <v>41.98</v>
      </c>
      <c r="EH36" s="113">
        <v>40.54</v>
      </c>
      <c r="EI36" s="113">
        <v>41.39</v>
      </c>
      <c r="EJ36" s="113">
        <v>39.11</v>
      </c>
      <c r="EK36" s="113">
        <v>38.99</v>
      </c>
      <c r="EL36" s="113">
        <v>39.53</v>
      </c>
      <c r="EM36" s="113">
        <v>39.799999999999997</v>
      </c>
      <c r="EN36" s="113">
        <v>39.97</v>
      </c>
      <c r="EO36" s="113">
        <v>40.340000000000003</v>
      </c>
      <c r="EP36" s="113">
        <v>41.61</v>
      </c>
      <c r="EQ36" s="113">
        <v>41.67</v>
      </c>
      <c r="ER36" s="113">
        <v>40.619999999999997</v>
      </c>
      <c r="ES36" s="113">
        <v>41.79</v>
      </c>
      <c r="ET36" s="113">
        <v>41.48</v>
      </c>
      <c r="EU36" s="113">
        <v>41.73</v>
      </c>
      <c r="EV36" s="113">
        <v>41.21</v>
      </c>
      <c r="EW36" s="113">
        <v>42.64</v>
      </c>
      <c r="EX36" s="113">
        <v>43.43</v>
      </c>
      <c r="EY36" s="113">
        <v>43.96</v>
      </c>
      <c r="EZ36" s="113">
        <v>44.15</v>
      </c>
      <c r="FA36" s="113">
        <v>44.68</v>
      </c>
      <c r="FB36" s="113">
        <v>43.19</v>
      </c>
      <c r="FC36" s="113">
        <v>42.79</v>
      </c>
      <c r="FD36" s="113">
        <v>44.74</v>
      </c>
      <c r="FE36" s="113">
        <v>45.95</v>
      </c>
      <c r="FF36" s="113">
        <v>45.58</v>
      </c>
      <c r="FG36" s="113">
        <v>44.81</v>
      </c>
      <c r="FH36" s="113">
        <v>45.08</v>
      </c>
      <c r="FI36" s="113">
        <v>46.9</v>
      </c>
      <c r="FJ36" s="113">
        <v>48.03</v>
      </c>
      <c r="FK36" s="113">
        <v>48.53</v>
      </c>
      <c r="FL36" s="113">
        <v>48.07</v>
      </c>
      <c r="FM36" s="113">
        <v>50.28</v>
      </c>
      <c r="FN36" s="113">
        <v>50.71</v>
      </c>
      <c r="FO36" s="113">
        <v>52.41</v>
      </c>
      <c r="FP36" s="113">
        <v>50.35</v>
      </c>
      <c r="FQ36" s="113">
        <v>53.14</v>
      </c>
      <c r="FR36" s="113">
        <v>53.67</v>
      </c>
      <c r="FS36" s="113">
        <v>55.43</v>
      </c>
      <c r="FT36" s="113">
        <v>57.29</v>
      </c>
      <c r="FU36" s="113">
        <v>58.37</v>
      </c>
      <c r="FV36" s="113">
        <v>58.79</v>
      </c>
      <c r="FW36" s="113">
        <v>59.04</v>
      </c>
      <c r="FX36" s="113">
        <v>59.05</v>
      </c>
      <c r="FY36" s="113">
        <v>59.92</v>
      </c>
      <c r="FZ36" s="113">
        <v>63.38</v>
      </c>
      <c r="GA36" s="113">
        <v>66.09</v>
      </c>
      <c r="GB36" s="113">
        <v>59.72</v>
      </c>
      <c r="GC36" s="113">
        <v>62.05</v>
      </c>
      <c r="GD36" s="113">
        <v>64.33</v>
      </c>
      <c r="GE36" s="113">
        <v>65.930000000000007</v>
      </c>
      <c r="GF36" s="113">
        <v>66.98</v>
      </c>
      <c r="GG36" s="113">
        <v>69.8</v>
      </c>
      <c r="GH36" s="113">
        <v>64.900000000000006</v>
      </c>
      <c r="GI36" s="113">
        <v>67.19</v>
      </c>
      <c r="GJ36" s="113">
        <v>68.97</v>
      </c>
      <c r="GK36" s="113">
        <v>71.08</v>
      </c>
      <c r="GL36" s="113">
        <v>71.23</v>
      </c>
      <c r="GM36" s="113">
        <v>74.64</v>
      </c>
      <c r="GN36" s="113">
        <v>66.099999999999994</v>
      </c>
      <c r="GO36" s="113">
        <v>65.83</v>
      </c>
      <c r="GP36" s="113">
        <v>68.739999999999995</v>
      </c>
      <c r="GQ36" s="113">
        <v>70.44</v>
      </c>
      <c r="GR36" s="113">
        <v>73.41</v>
      </c>
      <c r="GS36" s="113">
        <v>75.16</v>
      </c>
      <c r="GT36" s="113">
        <v>77.400000000000006</v>
      </c>
      <c r="GU36" s="113">
        <v>81</v>
      </c>
      <c r="GV36" s="113">
        <v>82.57</v>
      </c>
      <c r="GW36" s="113">
        <v>85.78</v>
      </c>
      <c r="GX36" s="113">
        <v>87.39</v>
      </c>
      <c r="GY36" s="113">
        <v>92.06</v>
      </c>
      <c r="GZ36" s="113">
        <v>83.63</v>
      </c>
      <c r="HA36" s="113">
        <v>82.97</v>
      </c>
      <c r="HB36" s="113">
        <v>87.12</v>
      </c>
      <c r="HC36" s="113">
        <v>90.21</v>
      </c>
      <c r="HD36" s="113">
        <v>93.43</v>
      </c>
      <c r="HE36" s="113">
        <v>100.75</v>
      </c>
      <c r="HF36" s="113">
        <v>99.59</v>
      </c>
      <c r="HG36" s="113">
        <v>100.55</v>
      </c>
      <c r="HH36" s="113">
        <v>105.14</v>
      </c>
      <c r="HI36" s="113">
        <v>106.28</v>
      </c>
      <c r="HJ36" s="113">
        <v>106.7</v>
      </c>
      <c r="HK36" s="113">
        <v>109.64</v>
      </c>
      <c r="HL36" s="113">
        <v>113.95</v>
      </c>
      <c r="HM36" s="113">
        <v>112.37</v>
      </c>
      <c r="HN36" s="113">
        <v>114.47</v>
      </c>
      <c r="HO36" s="113">
        <v>115.14</v>
      </c>
      <c r="HP36" s="113">
        <v>117.61</v>
      </c>
      <c r="HQ36" s="113">
        <v>115.13</v>
      </c>
      <c r="HR36" s="113">
        <v>122.4</v>
      </c>
      <c r="HS36" s="113">
        <v>123.09</v>
      </c>
      <c r="HT36" s="113">
        <v>121.37</v>
      </c>
      <c r="HU36" s="113">
        <v>119.14</v>
      </c>
      <c r="HV36" s="113">
        <v>119</v>
      </c>
      <c r="HW36" s="113">
        <v>115.8</v>
      </c>
      <c r="HX36" s="113">
        <v>100.06</v>
      </c>
      <c r="HY36" s="113">
        <v>97.41</v>
      </c>
      <c r="HZ36" s="113">
        <v>95.35</v>
      </c>
      <c r="IA36" s="113">
        <v>93.71</v>
      </c>
      <c r="IB36" s="113">
        <v>92.03</v>
      </c>
      <c r="IC36" s="113">
        <v>90.04</v>
      </c>
      <c r="ID36" s="113">
        <v>90.32</v>
      </c>
      <c r="IE36" s="113">
        <v>89.05</v>
      </c>
      <c r="IF36" s="113">
        <v>88.16</v>
      </c>
      <c r="IG36" s="113">
        <v>87.88</v>
      </c>
      <c r="IH36" s="113">
        <v>87.42</v>
      </c>
      <c r="II36" s="113">
        <v>85.67</v>
      </c>
      <c r="IJ36" s="113">
        <v>83.15</v>
      </c>
      <c r="IK36" s="113">
        <v>83.03</v>
      </c>
      <c r="IL36" s="113">
        <v>81.34</v>
      </c>
      <c r="IM36" s="113">
        <v>80.22</v>
      </c>
      <c r="IN36" s="113">
        <v>79.12</v>
      </c>
      <c r="IO36" s="113">
        <v>78.27</v>
      </c>
      <c r="IP36" s="113">
        <v>74.900000000000006</v>
      </c>
      <c r="IQ36" s="113">
        <v>74.790000000000006</v>
      </c>
      <c r="IR36" s="113">
        <v>74.27</v>
      </c>
      <c r="IS36" s="113">
        <v>73.63</v>
      </c>
      <c r="IT36" s="113">
        <v>72.319999999999993</v>
      </c>
      <c r="IU36" s="113">
        <v>71.099999999999994</v>
      </c>
      <c r="IV36" s="113">
        <v>72.84</v>
      </c>
      <c r="IW36" s="113">
        <v>73.86</v>
      </c>
      <c r="IX36" s="113">
        <v>72.83</v>
      </c>
      <c r="IY36" s="113">
        <v>72.02</v>
      </c>
      <c r="IZ36" s="113">
        <v>71.510000000000005</v>
      </c>
      <c r="JA36" s="113">
        <v>70.06</v>
      </c>
      <c r="JB36" s="113">
        <v>67.709999999999994</v>
      </c>
      <c r="JC36" s="113">
        <v>68.38</v>
      </c>
      <c r="JD36" s="113">
        <v>67.180000000000007</v>
      </c>
      <c r="JE36" s="113">
        <v>66.25</v>
      </c>
      <c r="JF36" s="113">
        <v>65.400000000000006</v>
      </c>
      <c r="JG36" s="113">
        <v>64.900000000000006</v>
      </c>
      <c r="JH36" s="113">
        <v>79.180000000000007</v>
      </c>
      <c r="JI36" s="113">
        <v>80.7</v>
      </c>
      <c r="JJ36" s="113">
        <v>80.42</v>
      </c>
      <c r="JK36" s="113">
        <v>78.819999999999993</v>
      </c>
      <c r="JL36" s="113">
        <v>77.81</v>
      </c>
      <c r="JM36" s="113">
        <v>78.33</v>
      </c>
      <c r="JN36" s="113">
        <v>74.510000000000005</v>
      </c>
      <c r="JO36" s="113">
        <v>73.98</v>
      </c>
      <c r="JP36" s="113">
        <v>73.31</v>
      </c>
      <c r="JQ36" s="113">
        <v>72.13</v>
      </c>
      <c r="JR36" s="113">
        <v>70.94</v>
      </c>
      <c r="JS36" s="113">
        <v>70.319999999999993</v>
      </c>
      <c r="JT36" s="113">
        <v>72.38</v>
      </c>
      <c r="JU36" s="113">
        <v>74.02</v>
      </c>
      <c r="JV36" s="113">
        <v>74.14</v>
      </c>
      <c r="JW36" s="113">
        <v>72.760000000000005</v>
      </c>
      <c r="JX36" s="113">
        <v>72.52</v>
      </c>
      <c r="JY36" s="113">
        <v>72.88</v>
      </c>
      <c r="JZ36" s="113">
        <v>73.84</v>
      </c>
      <c r="KA36" s="113">
        <v>72.5</v>
      </c>
      <c r="KB36" s="113">
        <v>71.56</v>
      </c>
      <c r="KC36" s="113">
        <v>71.02</v>
      </c>
      <c r="KD36" s="113">
        <v>70.19</v>
      </c>
      <c r="KE36" s="113">
        <v>69.69</v>
      </c>
    </row>
    <row r="37" spans="2:291" ht="15" customHeight="1">
      <c r="B37" s="165"/>
      <c r="C37" s="34" t="s">
        <v>1</v>
      </c>
      <c r="D37" s="114">
        <v>65.09</v>
      </c>
      <c r="E37" s="115">
        <v>65.27</v>
      </c>
      <c r="F37" s="115">
        <v>64.84</v>
      </c>
      <c r="G37" s="115">
        <v>63.11</v>
      </c>
      <c r="H37" s="115">
        <v>62.35</v>
      </c>
      <c r="I37" s="115">
        <v>61.89</v>
      </c>
      <c r="J37" s="115">
        <v>61.02</v>
      </c>
      <c r="K37" s="115">
        <v>61.66</v>
      </c>
      <c r="L37" s="115">
        <v>60.32</v>
      </c>
      <c r="M37" s="115">
        <v>60.76</v>
      </c>
      <c r="N37" s="115">
        <v>59.87</v>
      </c>
      <c r="O37" s="115">
        <v>59.01</v>
      </c>
      <c r="P37" s="115">
        <v>57.9</v>
      </c>
      <c r="Q37" s="115">
        <v>58.2</v>
      </c>
      <c r="R37" s="115">
        <v>57.15</v>
      </c>
      <c r="S37" s="115">
        <v>55.94</v>
      </c>
      <c r="T37" s="115">
        <v>55.8</v>
      </c>
      <c r="U37" s="115">
        <v>55.61</v>
      </c>
      <c r="V37" s="115">
        <v>55.09</v>
      </c>
      <c r="W37" s="115">
        <v>55.28</v>
      </c>
      <c r="X37" s="115">
        <v>55.39</v>
      </c>
      <c r="Y37" s="115">
        <v>54.55</v>
      </c>
      <c r="Z37" s="115">
        <v>54.21</v>
      </c>
      <c r="AA37" s="115">
        <v>53.71</v>
      </c>
      <c r="AB37" s="115">
        <v>52.87</v>
      </c>
      <c r="AC37" s="115">
        <v>53.17</v>
      </c>
      <c r="AD37" s="115">
        <v>53.21</v>
      </c>
      <c r="AE37" s="115">
        <v>52.79</v>
      </c>
      <c r="AF37" s="115">
        <v>52.68</v>
      </c>
      <c r="AG37" s="115">
        <v>52.44</v>
      </c>
      <c r="AH37" s="115">
        <v>52</v>
      </c>
      <c r="AI37" s="115">
        <v>51.99</v>
      </c>
      <c r="AJ37" s="115">
        <v>51.94</v>
      </c>
      <c r="AK37" s="115">
        <v>51.96</v>
      </c>
      <c r="AL37" s="115">
        <v>51.83</v>
      </c>
      <c r="AM37" s="115">
        <v>51.75</v>
      </c>
      <c r="AN37" s="115">
        <v>51.87</v>
      </c>
      <c r="AO37" s="115">
        <v>52.19</v>
      </c>
      <c r="AP37" s="115">
        <v>51.87</v>
      </c>
      <c r="AQ37" s="115">
        <v>52.14</v>
      </c>
      <c r="AR37" s="115">
        <v>52.2</v>
      </c>
      <c r="AS37" s="115">
        <v>52.43</v>
      </c>
      <c r="AT37" s="115">
        <v>51.78</v>
      </c>
      <c r="AU37" s="115">
        <v>52.8</v>
      </c>
      <c r="AV37" s="115">
        <v>52.6</v>
      </c>
      <c r="AW37" s="115">
        <v>51.79</v>
      </c>
      <c r="AX37" s="115">
        <v>52.16</v>
      </c>
      <c r="AY37" s="115">
        <v>52.78</v>
      </c>
      <c r="AZ37" s="115">
        <v>55.57</v>
      </c>
      <c r="BA37" s="115">
        <v>55.82</v>
      </c>
      <c r="BB37" s="115">
        <v>57.02</v>
      </c>
      <c r="BC37" s="115">
        <v>56.98</v>
      </c>
      <c r="BD37" s="115">
        <v>56.36</v>
      </c>
      <c r="BE37" s="115">
        <v>56.77</v>
      </c>
      <c r="BF37" s="115">
        <v>56.18</v>
      </c>
      <c r="BG37" s="115">
        <v>56.53</v>
      </c>
      <c r="BH37" s="115">
        <v>56.77</v>
      </c>
      <c r="BI37" s="115">
        <v>57.58</v>
      </c>
      <c r="BJ37" s="115">
        <v>58.48</v>
      </c>
      <c r="BK37" s="115">
        <v>58.85</v>
      </c>
      <c r="BL37" s="115">
        <v>63.35</v>
      </c>
      <c r="BM37" s="115">
        <v>65.790000000000006</v>
      </c>
      <c r="BN37" s="115">
        <v>66.53</v>
      </c>
      <c r="BO37" s="115">
        <v>66.739999999999995</v>
      </c>
      <c r="BP37" s="115">
        <v>66.290000000000006</v>
      </c>
      <c r="BQ37" s="115">
        <v>67.959999999999994</v>
      </c>
      <c r="BR37" s="115">
        <v>63.7</v>
      </c>
      <c r="BS37" s="115">
        <v>63.62</v>
      </c>
      <c r="BT37" s="115">
        <v>62.25</v>
      </c>
      <c r="BU37" s="115">
        <v>61.69</v>
      </c>
      <c r="BV37" s="115">
        <v>60.61</v>
      </c>
      <c r="BW37" s="115">
        <v>60.16</v>
      </c>
      <c r="BX37" s="115">
        <v>61.42</v>
      </c>
      <c r="BY37" s="115">
        <v>62.77</v>
      </c>
      <c r="BZ37" s="115">
        <v>62.76</v>
      </c>
      <c r="CA37" s="115">
        <v>61.3</v>
      </c>
      <c r="CB37" s="115">
        <v>59.86</v>
      </c>
      <c r="CC37" s="115">
        <v>58.87</v>
      </c>
      <c r="CD37" s="115">
        <v>60.87</v>
      </c>
      <c r="CE37" s="115">
        <v>60.48</v>
      </c>
      <c r="CF37" s="115">
        <v>57.95</v>
      </c>
      <c r="CG37" s="115">
        <v>56.4</v>
      </c>
      <c r="CH37" s="115">
        <v>54.73</v>
      </c>
      <c r="CI37" s="115">
        <v>54.38</v>
      </c>
      <c r="CJ37" s="115">
        <v>45.55</v>
      </c>
      <c r="CK37" s="115">
        <v>46.02</v>
      </c>
      <c r="CL37" s="115">
        <v>44.23</v>
      </c>
      <c r="CM37" s="115">
        <v>44.08</v>
      </c>
      <c r="CN37" s="115">
        <v>40.049999999999997</v>
      </c>
      <c r="CO37" s="115">
        <v>40.74</v>
      </c>
      <c r="CP37" s="115">
        <v>42.14</v>
      </c>
      <c r="CQ37" s="115">
        <v>41.59</v>
      </c>
      <c r="CR37" s="115">
        <v>39.26</v>
      </c>
      <c r="CS37" s="115">
        <v>36.46</v>
      </c>
      <c r="CT37" s="115">
        <v>36.29</v>
      </c>
      <c r="CU37" s="115">
        <v>36.01</v>
      </c>
      <c r="CV37" s="115">
        <v>37.74</v>
      </c>
      <c r="CW37" s="115">
        <v>39.22</v>
      </c>
      <c r="CX37" s="115">
        <v>36.340000000000003</v>
      </c>
      <c r="CY37" s="115">
        <v>34.590000000000003</v>
      </c>
      <c r="CZ37" s="115">
        <v>34.119999999999997</v>
      </c>
      <c r="DA37" s="115">
        <v>32.49</v>
      </c>
      <c r="DB37" s="115">
        <v>30.42</v>
      </c>
      <c r="DC37" s="115">
        <v>31.62</v>
      </c>
      <c r="DD37" s="115">
        <v>27.65</v>
      </c>
      <c r="DE37" s="115">
        <v>30.06</v>
      </c>
      <c r="DF37" s="115">
        <v>29.52</v>
      </c>
      <c r="DG37" s="115">
        <v>28.37</v>
      </c>
      <c r="DH37" s="115">
        <v>33.67</v>
      </c>
      <c r="DI37" s="115">
        <v>35.36</v>
      </c>
      <c r="DJ37" s="115">
        <v>35.26</v>
      </c>
      <c r="DK37" s="115">
        <v>34.18</v>
      </c>
      <c r="DL37" s="115">
        <v>33.619999999999997</v>
      </c>
      <c r="DM37" s="115">
        <v>32.06</v>
      </c>
      <c r="DN37" s="115">
        <v>32.619999999999997</v>
      </c>
      <c r="DO37" s="115">
        <v>33.96</v>
      </c>
      <c r="DP37" s="115">
        <v>33.54</v>
      </c>
      <c r="DQ37" s="115">
        <v>31.8</v>
      </c>
      <c r="DR37" s="115">
        <v>30.48</v>
      </c>
      <c r="DS37" s="115">
        <v>29.34</v>
      </c>
      <c r="DT37" s="115">
        <v>29.17</v>
      </c>
      <c r="DU37" s="115">
        <v>30.42</v>
      </c>
      <c r="DV37" s="115">
        <v>28.67</v>
      </c>
      <c r="DW37" s="115">
        <v>29.3</v>
      </c>
      <c r="DX37" s="115">
        <v>28.33</v>
      </c>
      <c r="DY37" s="115">
        <v>27.54</v>
      </c>
      <c r="DZ37" s="115">
        <v>27.66</v>
      </c>
      <c r="EA37" s="115">
        <v>29.38</v>
      </c>
      <c r="EB37" s="115">
        <v>27.77</v>
      </c>
      <c r="EC37" s="115">
        <v>27.11</v>
      </c>
      <c r="ED37" s="115">
        <v>27.79</v>
      </c>
      <c r="EE37" s="115">
        <v>27.18</v>
      </c>
      <c r="EF37" s="115">
        <v>27.47</v>
      </c>
      <c r="EG37" s="115">
        <v>26.61</v>
      </c>
      <c r="EH37" s="115">
        <v>27.5</v>
      </c>
      <c r="EI37" s="115">
        <v>27.18</v>
      </c>
      <c r="EJ37" s="115">
        <v>25.9</v>
      </c>
      <c r="EK37" s="115">
        <v>26.05</v>
      </c>
      <c r="EL37" s="115">
        <v>26.04</v>
      </c>
      <c r="EM37" s="115">
        <v>25.94</v>
      </c>
      <c r="EN37" s="115">
        <v>26.25</v>
      </c>
      <c r="EO37" s="115">
        <v>26.36</v>
      </c>
      <c r="EP37" s="115">
        <v>27.77</v>
      </c>
      <c r="EQ37" s="115">
        <v>29.02</v>
      </c>
      <c r="ER37" s="115">
        <v>26.92</v>
      </c>
      <c r="ES37" s="115">
        <v>27.45</v>
      </c>
      <c r="ET37" s="115">
        <v>27.3</v>
      </c>
      <c r="EU37" s="115">
        <v>27.67</v>
      </c>
      <c r="EV37" s="115">
        <v>27.55</v>
      </c>
      <c r="EW37" s="115">
        <v>28.39</v>
      </c>
      <c r="EX37" s="115">
        <v>30.82</v>
      </c>
      <c r="EY37" s="115">
        <v>32.1</v>
      </c>
      <c r="EZ37" s="115">
        <v>30.58</v>
      </c>
      <c r="FA37" s="115">
        <v>30.6</v>
      </c>
      <c r="FB37" s="115">
        <v>30.7</v>
      </c>
      <c r="FC37" s="115">
        <v>31.16</v>
      </c>
      <c r="FD37" s="115">
        <v>33.68</v>
      </c>
      <c r="FE37" s="115">
        <v>32.54</v>
      </c>
      <c r="FF37" s="115">
        <v>33.549999999999997</v>
      </c>
      <c r="FG37" s="115">
        <v>34.14</v>
      </c>
      <c r="FH37" s="115">
        <v>34.69</v>
      </c>
      <c r="FI37" s="115">
        <v>35.01</v>
      </c>
      <c r="FJ37" s="115">
        <v>37.619999999999997</v>
      </c>
      <c r="FK37" s="115">
        <v>37.71</v>
      </c>
      <c r="FL37" s="115">
        <v>38.47</v>
      </c>
      <c r="FM37" s="115">
        <v>38.53</v>
      </c>
      <c r="FN37" s="115">
        <v>39.409999999999997</v>
      </c>
      <c r="FO37" s="115">
        <v>40</v>
      </c>
      <c r="FP37" s="115">
        <v>39.75</v>
      </c>
      <c r="FQ37" s="115">
        <v>42.42</v>
      </c>
      <c r="FR37" s="115">
        <v>40.619999999999997</v>
      </c>
      <c r="FS37" s="115">
        <v>43.33</v>
      </c>
      <c r="FT37" s="115">
        <v>44.73</v>
      </c>
      <c r="FU37" s="115">
        <v>43.94</v>
      </c>
      <c r="FV37" s="115">
        <v>46.78</v>
      </c>
      <c r="FW37" s="115">
        <v>46.1</v>
      </c>
      <c r="FX37" s="115">
        <v>49.49</v>
      </c>
      <c r="FY37" s="115">
        <v>49.88</v>
      </c>
      <c r="FZ37" s="115">
        <v>51.87</v>
      </c>
      <c r="GA37" s="115">
        <v>53.32</v>
      </c>
      <c r="GB37" s="115">
        <v>49.91</v>
      </c>
      <c r="GC37" s="115">
        <v>50.57</v>
      </c>
      <c r="GD37" s="115">
        <v>52.04</v>
      </c>
      <c r="GE37" s="115">
        <v>53.51</v>
      </c>
      <c r="GF37" s="115">
        <v>55.18</v>
      </c>
      <c r="GG37" s="115">
        <v>57.8</v>
      </c>
      <c r="GH37" s="115">
        <v>59.09</v>
      </c>
      <c r="GI37" s="115">
        <v>61.59</v>
      </c>
      <c r="GJ37" s="115">
        <v>61.96</v>
      </c>
      <c r="GK37" s="115">
        <v>64.16</v>
      </c>
      <c r="GL37" s="115">
        <v>64.44</v>
      </c>
      <c r="GM37" s="115">
        <v>68.069999999999993</v>
      </c>
      <c r="GN37" s="115">
        <v>60.77</v>
      </c>
      <c r="GO37" s="115">
        <v>61.94</v>
      </c>
      <c r="GP37" s="115">
        <v>63.57</v>
      </c>
      <c r="GQ37" s="115">
        <v>66.13</v>
      </c>
      <c r="GR37" s="115">
        <v>68.45</v>
      </c>
      <c r="GS37" s="115">
        <v>71.790000000000006</v>
      </c>
      <c r="GT37" s="115">
        <v>76.53</v>
      </c>
      <c r="GU37" s="115">
        <v>78.25</v>
      </c>
      <c r="GV37" s="115">
        <v>80.09</v>
      </c>
      <c r="GW37" s="115">
        <v>84.54</v>
      </c>
      <c r="GX37" s="115">
        <v>88.4</v>
      </c>
      <c r="GY37" s="115">
        <v>92.66</v>
      </c>
      <c r="GZ37" s="115">
        <v>83.73</v>
      </c>
      <c r="HA37" s="115">
        <v>83.17</v>
      </c>
      <c r="HB37" s="115">
        <v>87.54</v>
      </c>
      <c r="HC37" s="115">
        <v>90.9</v>
      </c>
      <c r="HD37" s="115">
        <v>95.24</v>
      </c>
      <c r="HE37" s="115">
        <v>104.66</v>
      </c>
      <c r="HF37" s="115">
        <v>106.43</v>
      </c>
      <c r="HG37" s="115">
        <v>107.74</v>
      </c>
      <c r="HH37" s="115">
        <v>111.42</v>
      </c>
      <c r="HI37" s="115">
        <v>115.84</v>
      </c>
      <c r="HJ37" s="115">
        <v>116.51</v>
      </c>
      <c r="HK37" s="115">
        <v>117.86</v>
      </c>
      <c r="HL37" s="115">
        <v>122.98</v>
      </c>
      <c r="HM37" s="115">
        <v>121.75</v>
      </c>
      <c r="HN37" s="115">
        <v>124.74</v>
      </c>
      <c r="HO37" s="115">
        <v>125.99</v>
      </c>
      <c r="HP37" s="115">
        <v>128.12</v>
      </c>
      <c r="HQ37" s="115">
        <v>127.25</v>
      </c>
      <c r="HR37" s="115">
        <v>136.6</v>
      </c>
      <c r="HS37" s="115">
        <v>136.72</v>
      </c>
      <c r="HT37" s="115">
        <v>133.57</v>
      </c>
      <c r="HU37" s="115">
        <v>129.16</v>
      </c>
      <c r="HV37" s="115">
        <v>127.99</v>
      </c>
      <c r="HW37" s="115">
        <v>123.94</v>
      </c>
      <c r="HX37" s="115">
        <v>104.39</v>
      </c>
      <c r="HY37" s="115">
        <v>100.78</v>
      </c>
      <c r="HZ37" s="115">
        <v>97.85</v>
      </c>
      <c r="IA37" s="115">
        <v>95.2</v>
      </c>
      <c r="IB37" s="115">
        <v>92.83</v>
      </c>
      <c r="IC37" s="115">
        <v>91.18</v>
      </c>
      <c r="ID37" s="115">
        <v>94.21</v>
      </c>
      <c r="IE37" s="115">
        <v>92.28</v>
      </c>
      <c r="IF37" s="115">
        <v>89.72</v>
      </c>
      <c r="IG37" s="115">
        <v>90.68</v>
      </c>
      <c r="IH37" s="115">
        <v>87.85</v>
      </c>
      <c r="II37" s="115">
        <v>85.86</v>
      </c>
      <c r="IJ37" s="115">
        <v>87.32</v>
      </c>
      <c r="IK37" s="115">
        <v>86.45</v>
      </c>
      <c r="IL37" s="115">
        <v>83</v>
      </c>
      <c r="IM37" s="115">
        <v>81.2</v>
      </c>
      <c r="IN37" s="115">
        <v>79.73</v>
      </c>
      <c r="IO37" s="115">
        <v>78.510000000000005</v>
      </c>
      <c r="IP37" s="115">
        <v>74.7</v>
      </c>
      <c r="IQ37" s="115">
        <v>74.680000000000007</v>
      </c>
      <c r="IR37" s="115">
        <v>74.17</v>
      </c>
      <c r="IS37" s="115">
        <v>74</v>
      </c>
      <c r="IT37" s="115">
        <v>71.88</v>
      </c>
      <c r="IU37" s="115">
        <v>70.72</v>
      </c>
      <c r="IV37" s="115">
        <v>72.28</v>
      </c>
      <c r="IW37" s="115">
        <v>73.81</v>
      </c>
      <c r="IX37" s="115">
        <v>71.989999999999995</v>
      </c>
      <c r="IY37" s="115">
        <v>70.5</v>
      </c>
      <c r="IZ37" s="115">
        <v>69.25</v>
      </c>
      <c r="JA37" s="115">
        <v>67.45</v>
      </c>
      <c r="JB37" s="115">
        <v>65.39</v>
      </c>
      <c r="JC37" s="115">
        <v>66.11</v>
      </c>
      <c r="JD37" s="115">
        <v>64.239999999999995</v>
      </c>
      <c r="JE37" s="115">
        <v>63.12</v>
      </c>
      <c r="JF37" s="115">
        <v>62</v>
      </c>
      <c r="JG37" s="115">
        <v>61.42</v>
      </c>
      <c r="JH37" s="115">
        <v>77.430000000000007</v>
      </c>
      <c r="JI37" s="115">
        <v>80.819999999999993</v>
      </c>
      <c r="JJ37" s="115">
        <v>79.930000000000007</v>
      </c>
      <c r="JK37" s="115">
        <v>77.48</v>
      </c>
      <c r="JL37" s="115">
        <v>76.09</v>
      </c>
      <c r="JM37" s="115">
        <v>76.61</v>
      </c>
      <c r="JN37" s="115">
        <v>73.88</v>
      </c>
      <c r="JO37" s="115">
        <v>74.290000000000006</v>
      </c>
      <c r="JP37" s="115">
        <v>72.739999999999995</v>
      </c>
      <c r="JQ37" s="115">
        <v>71.180000000000007</v>
      </c>
      <c r="JR37" s="115">
        <v>68.63</v>
      </c>
      <c r="JS37" s="115">
        <v>67.849999999999994</v>
      </c>
      <c r="JT37" s="115">
        <v>67.900000000000006</v>
      </c>
      <c r="JU37" s="115">
        <v>69.53</v>
      </c>
      <c r="JV37" s="115">
        <v>69.55</v>
      </c>
      <c r="JW37" s="115">
        <v>68.010000000000005</v>
      </c>
      <c r="JX37" s="115">
        <v>67.319999999999993</v>
      </c>
      <c r="JY37" s="115">
        <v>67.5</v>
      </c>
      <c r="JZ37" s="115">
        <v>65.5</v>
      </c>
      <c r="KA37" s="115">
        <v>64.39</v>
      </c>
      <c r="KB37" s="115">
        <v>63.42</v>
      </c>
      <c r="KC37" s="115">
        <v>63.18</v>
      </c>
      <c r="KD37" s="115">
        <v>61.94</v>
      </c>
      <c r="KE37" s="115">
        <v>61.45</v>
      </c>
    </row>
    <row r="38" spans="2:291" ht="15" customHeight="1">
      <c r="B38" s="165"/>
      <c r="C38" s="34" t="s">
        <v>2</v>
      </c>
      <c r="D38" s="114">
        <v>67.5</v>
      </c>
      <c r="E38" s="115">
        <v>66.819999999999993</v>
      </c>
      <c r="F38" s="115">
        <v>66.59</v>
      </c>
      <c r="G38" s="115">
        <v>64.72</v>
      </c>
      <c r="H38" s="115">
        <v>65.42</v>
      </c>
      <c r="I38" s="115">
        <v>64.8</v>
      </c>
      <c r="J38" s="115">
        <v>62.74</v>
      </c>
      <c r="K38" s="115">
        <v>63.61</v>
      </c>
      <c r="L38" s="115">
        <v>62.94</v>
      </c>
      <c r="M38" s="115">
        <v>62.28</v>
      </c>
      <c r="N38" s="115">
        <v>62.23</v>
      </c>
      <c r="O38" s="115">
        <v>61.24</v>
      </c>
      <c r="P38" s="115">
        <v>57.27</v>
      </c>
      <c r="Q38" s="115">
        <v>57.36</v>
      </c>
      <c r="R38" s="115">
        <v>56.27</v>
      </c>
      <c r="S38" s="115">
        <v>55.13</v>
      </c>
      <c r="T38" s="115">
        <v>54.14</v>
      </c>
      <c r="U38" s="115">
        <v>53.8</v>
      </c>
      <c r="V38" s="115">
        <v>50.96</v>
      </c>
      <c r="W38" s="115">
        <v>52.37</v>
      </c>
      <c r="X38" s="115">
        <v>50.9</v>
      </c>
      <c r="Y38" s="115">
        <v>48.52</v>
      </c>
      <c r="Z38" s="115">
        <v>49.64</v>
      </c>
      <c r="AA38" s="115">
        <v>48.54</v>
      </c>
      <c r="AB38" s="115">
        <v>46.91</v>
      </c>
      <c r="AC38" s="115">
        <v>46.91</v>
      </c>
      <c r="AD38" s="115">
        <v>45.89</v>
      </c>
      <c r="AE38" s="115">
        <v>45.77</v>
      </c>
      <c r="AF38" s="115">
        <v>44.31</v>
      </c>
      <c r="AG38" s="115">
        <v>43.47</v>
      </c>
      <c r="AH38" s="115">
        <v>41.36</v>
      </c>
      <c r="AI38" s="115">
        <v>42.72</v>
      </c>
      <c r="AJ38" s="115">
        <v>42.75</v>
      </c>
      <c r="AK38" s="115">
        <v>41.6</v>
      </c>
      <c r="AL38" s="115">
        <v>41.83</v>
      </c>
      <c r="AM38" s="115">
        <v>41.4</v>
      </c>
      <c r="AN38" s="115">
        <v>39.46</v>
      </c>
      <c r="AO38" s="115">
        <v>39.9</v>
      </c>
      <c r="AP38" s="115">
        <v>38.97</v>
      </c>
      <c r="AQ38" s="115">
        <v>39.31</v>
      </c>
      <c r="AR38" s="115">
        <v>38.83</v>
      </c>
      <c r="AS38" s="115">
        <v>38.74</v>
      </c>
      <c r="AT38" s="115">
        <v>38.409999999999997</v>
      </c>
      <c r="AU38" s="115">
        <v>38.64</v>
      </c>
      <c r="AV38" s="115">
        <v>39.200000000000003</v>
      </c>
      <c r="AW38" s="115">
        <v>38.700000000000003</v>
      </c>
      <c r="AX38" s="115">
        <v>39.29</v>
      </c>
      <c r="AY38" s="115">
        <v>39.729999999999997</v>
      </c>
      <c r="AZ38" s="115">
        <v>40.92</v>
      </c>
      <c r="BA38" s="115">
        <v>41.06</v>
      </c>
      <c r="BB38" s="115">
        <v>41.08</v>
      </c>
      <c r="BC38" s="115">
        <v>42.25</v>
      </c>
      <c r="BD38" s="115">
        <v>42.24</v>
      </c>
      <c r="BE38" s="115">
        <v>42.37</v>
      </c>
      <c r="BF38" s="115">
        <v>44.49</v>
      </c>
      <c r="BG38" s="115">
        <v>45.5</v>
      </c>
      <c r="BH38" s="115">
        <v>44.32</v>
      </c>
      <c r="BI38" s="115">
        <v>45.42</v>
      </c>
      <c r="BJ38" s="115">
        <v>46.47</v>
      </c>
      <c r="BK38" s="115">
        <v>46.95</v>
      </c>
      <c r="BL38" s="115">
        <v>52.35</v>
      </c>
      <c r="BM38" s="115">
        <v>53.93</v>
      </c>
      <c r="BN38" s="115">
        <v>55.03</v>
      </c>
      <c r="BO38" s="115">
        <v>56.11</v>
      </c>
      <c r="BP38" s="115">
        <v>54.87</v>
      </c>
      <c r="BQ38" s="115">
        <v>55.34</v>
      </c>
      <c r="BR38" s="115">
        <v>59.3</v>
      </c>
      <c r="BS38" s="115">
        <v>60.92</v>
      </c>
      <c r="BT38" s="115">
        <v>60.11</v>
      </c>
      <c r="BU38" s="115">
        <v>59.83</v>
      </c>
      <c r="BV38" s="115">
        <v>59.16</v>
      </c>
      <c r="BW38" s="115">
        <v>58.76</v>
      </c>
      <c r="BX38" s="115">
        <v>62.18</v>
      </c>
      <c r="BY38" s="115">
        <v>63.22</v>
      </c>
      <c r="BZ38" s="115">
        <v>63.12</v>
      </c>
      <c r="CA38" s="115">
        <v>62.3</v>
      </c>
      <c r="CB38" s="115">
        <v>62.14</v>
      </c>
      <c r="CC38" s="115">
        <v>60.04</v>
      </c>
      <c r="CD38" s="115">
        <v>67.010000000000005</v>
      </c>
      <c r="CE38" s="115">
        <v>67.95</v>
      </c>
      <c r="CF38" s="115">
        <v>65.599999999999994</v>
      </c>
      <c r="CG38" s="115">
        <v>65.61</v>
      </c>
      <c r="CH38" s="115">
        <v>63.64</v>
      </c>
      <c r="CI38" s="115">
        <v>61.3</v>
      </c>
      <c r="CJ38" s="115">
        <v>55.42</v>
      </c>
      <c r="CK38" s="115">
        <v>53.98</v>
      </c>
      <c r="CL38" s="115">
        <v>51.39</v>
      </c>
      <c r="CM38" s="115">
        <v>50.81</v>
      </c>
      <c r="CN38" s="115">
        <v>49.23</v>
      </c>
      <c r="CO38" s="115">
        <v>46.02</v>
      </c>
      <c r="CP38" s="115">
        <v>46.09</v>
      </c>
      <c r="CQ38" s="115">
        <v>45.27</v>
      </c>
      <c r="CR38" s="115">
        <v>42.59</v>
      </c>
      <c r="CS38" s="115">
        <v>44.52</v>
      </c>
      <c r="CT38" s="115">
        <v>42.43</v>
      </c>
      <c r="CU38" s="115">
        <v>38.24</v>
      </c>
      <c r="CV38" s="115">
        <v>44.69</v>
      </c>
      <c r="CW38" s="115">
        <v>42.12</v>
      </c>
      <c r="CX38" s="115">
        <v>39.44</v>
      </c>
      <c r="CY38" s="115">
        <v>38.630000000000003</v>
      </c>
      <c r="CZ38" s="115">
        <v>35.619999999999997</v>
      </c>
      <c r="DA38" s="115">
        <v>33.26</v>
      </c>
      <c r="DB38" s="115">
        <v>33.86</v>
      </c>
      <c r="DC38" s="115">
        <v>32.200000000000003</v>
      </c>
      <c r="DD38" s="115">
        <v>33.22</v>
      </c>
      <c r="DE38" s="115">
        <v>29.83</v>
      </c>
      <c r="DF38" s="115">
        <v>29.98</v>
      </c>
      <c r="DG38" s="115">
        <v>29.6</v>
      </c>
      <c r="DH38" s="115">
        <v>31.66</v>
      </c>
      <c r="DI38" s="115">
        <v>28.37</v>
      </c>
      <c r="DJ38" s="115">
        <v>29.36</v>
      </c>
      <c r="DK38" s="115">
        <v>28.11</v>
      </c>
      <c r="DL38" s="115">
        <v>25.42</v>
      </c>
      <c r="DM38" s="115">
        <v>26.98</v>
      </c>
      <c r="DN38" s="115">
        <v>24.82</v>
      </c>
      <c r="DO38" s="115">
        <v>24.61</v>
      </c>
      <c r="DP38" s="115">
        <v>25.29</v>
      </c>
      <c r="DQ38" s="115">
        <v>23.44</v>
      </c>
      <c r="DR38" s="115">
        <v>21.91</v>
      </c>
      <c r="DS38" s="115">
        <v>22.74</v>
      </c>
      <c r="DT38" s="115">
        <v>22.12</v>
      </c>
      <c r="DU38" s="115">
        <v>23.35</v>
      </c>
      <c r="DV38" s="115">
        <v>22.15</v>
      </c>
      <c r="DW38" s="115">
        <v>22.3</v>
      </c>
      <c r="DX38" s="115">
        <v>22.23</v>
      </c>
      <c r="DY38" s="115">
        <v>21.88</v>
      </c>
      <c r="DZ38" s="115">
        <v>19.78</v>
      </c>
      <c r="EA38" s="115">
        <v>20.21</v>
      </c>
      <c r="EB38" s="115">
        <v>19.37</v>
      </c>
      <c r="EC38" s="115">
        <v>20.11</v>
      </c>
      <c r="ED38" s="115">
        <v>19.989999999999998</v>
      </c>
      <c r="EE38" s="115">
        <v>19.07</v>
      </c>
      <c r="EF38" s="115">
        <v>18.989999999999998</v>
      </c>
      <c r="EG38" s="115">
        <v>18.989999999999998</v>
      </c>
      <c r="EH38" s="115">
        <v>18.989999999999998</v>
      </c>
      <c r="EI38" s="115">
        <v>18.989999999999998</v>
      </c>
      <c r="EJ38" s="115">
        <v>18.989999999999998</v>
      </c>
      <c r="EK38" s="115">
        <v>18.989999999999998</v>
      </c>
      <c r="EL38" s="115">
        <v>18.37</v>
      </c>
      <c r="EM38" s="115">
        <v>18.37</v>
      </c>
      <c r="EN38" s="115">
        <v>18.37</v>
      </c>
      <c r="EO38" s="115">
        <v>18.37</v>
      </c>
      <c r="EP38" s="115">
        <v>18.37</v>
      </c>
      <c r="EQ38" s="115">
        <v>18.37</v>
      </c>
      <c r="ER38" s="115">
        <v>19.079999999999998</v>
      </c>
      <c r="ES38" s="115">
        <v>19.079999999999998</v>
      </c>
      <c r="ET38" s="115">
        <v>19.079999999999998</v>
      </c>
      <c r="EU38" s="115">
        <v>19.079999999999998</v>
      </c>
      <c r="EV38" s="115">
        <v>19.079999999999998</v>
      </c>
      <c r="EW38" s="115">
        <v>19.079999999999998</v>
      </c>
      <c r="EX38" s="115">
        <v>17.78</v>
      </c>
      <c r="EY38" s="115">
        <v>17.78</v>
      </c>
      <c r="EZ38" s="115">
        <v>17.78</v>
      </c>
      <c r="FA38" s="115">
        <v>17.78</v>
      </c>
      <c r="FB38" s="115">
        <v>17.78</v>
      </c>
      <c r="FC38" s="115">
        <v>17.78</v>
      </c>
      <c r="FD38" s="115">
        <v>17.260000000000002</v>
      </c>
      <c r="FE38" s="115">
        <v>17.260000000000002</v>
      </c>
      <c r="FF38" s="115">
        <v>17.260000000000002</v>
      </c>
      <c r="FG38" s="115">
        <v>17.260000000000002</v>
      </c>
      <c r="FH38" s="115">
        <v>17.260000000000002</v>
      </c>
      <c r="FI38" s="115">
        <v>17.260000000000002</v>
      </c>
      <c r="FJ38" s="115">
        <v>18.22</v>
      </c>
      <c r="FK38" s="115">
        <v>18.22</v>
      </c>
      <c r="FL38" s="115">
        <v>18.22</v>
      </c>
      <c r="FM38" s="115">
        <v>18.22</v>
      </c>
      <c r="FN38" s="115">
        <v>18.22</v>
      </c>
      <c r="FO38" s="115">
        <v>18.22</v>
      </c>
      <c r="FP38" s="115">
        <v>18.18</v>
      </c>
      <c r="FQ38" s="115">
        <v>18.18</v>
      </c>
      <c r="FR38" s="115">
        <v>18.18</v>
      </c>
      <c r="FS38" s="115">
        <v>18.18</v>
      </c>
      <c r="FT38" s="115">
        <v>18.18</v>
      </c>
      <c r="FU38" s="115">
        <v>18.18</v>
      </c>
      <c r="FV38" s="115">
        <v>20.3</v>
      </c>
      <c r="FW38" s="115">
        <v>20.3</v>
      </c>
      <c r="FX38" s="115">
        <v>20.3</v>
      </c>
      <c r="FY38" s="115">
        <v>20.3</v>
      </c>
      <c r="FZ38" s="115">
        <v>20.3</v>
      </c>
      <c r="GA38" s="115">
        <v>20.3</v>
      </c>
      <c r="GB38" s="115">
        <v>22.91</v>
      </c>
      <c r="GC38" s="115">
        <v>22.91</v>
      </c>
      <c r="GD38" s="115">
        <v>23.18</v>
      </c>
      <c r="GE38" s="115">
        <v>24.02</v>
      </c>
      <c r="GF38" s="115">
        <v>22.91</v>
      </c>
      <c r="GG38" s="115">
        <v>24.14</v>
      </c>
      <c r="GH38" s="115">
        <v>26.5</v>
      </c>
      <c r="GI38" s="115">
        <v>27.2</v>
      </c>
      <c r="GJ38" s="115">
        <v>29.34</v>
      </c>
      <c r="GK38" s="115">
        <v>30.35</v>
      </c>
      <c r="GL38" s="115">
        <v>31.17</v>
      </c>
      <c r="GM38" s="115">
        <v>33.29</v>
      </c>
      <c r="GN38" s="115">
        <v>28.54</v>
      </c>
      <c r="GO38" s="115">
        <v>32.24</v>
      </c>
      <c r="GP38" s="115">
        <v>33.78</v>
      </c>
      <c r="GQ38" s="115">
        <v>33.9</v>
      </c>
      <c r="GR38" s="115">
        <v>37.94</v>
      </c>
      <c r="GS38" s="115">
        <v>41.72</v>
      </c>
      <c r="GT38" s="115">
        <v>40.270000000000003</v>
      </c>
      <c r="GU38" s="115">
        <v>45.2</v>
      </c>
      <c r="GV38" s="115">
        <v>48.8</v>
      </c>
      <c r="GW38" s="115">
        <v>53.55</v>
      </c>
      <c r="GX38" s="115">
        <v>56.48</v>
      </c>
      <c r="GY38" s="115">
        <v>59.96</v>
      </c>
      <c r="GZ38" s="115">
        <v>54</v>
      </c>
      <c r="HA38" s="115">
        <v>56.76</v>
      </c>
      <c r="HB38" s="115">
        <v>59.5</v>
      </c>
      <c r="HC38" s="115">
        <v>68.58</v>
      </c>
      <c r="HD38" s="115">
        <v>69.099999999999994</v>
      </c>
      <c r="HE38" s="115">
        <v>78.489999999999995</v>
      </c>
      <c r="HF38" s="115">
        <v>76.010000000000005</v>
      </c>
      <c r="HG38" s="115">
        <v>81.099999999999994</v>
      </c>
      <c r="HH38" s="115">
        <v>89.62</v>
      </c>
      <c r="HI38" s="115">
        <v>91.39</v>
      </c>
      <c r="HJ38" s="115">
        <v>94.11</v>
      </c>
      <c r="HK38" s="115">
        <v>95.17</v>
      </c>
      <c r="HL38" s="115">
        <v>100.13</v>
      </c>
      <c r="HM38" s="115">
        <v>100.32</v>
      </c>
      <c r="HN38" s="115">
        <v>105.06</v>
      </c>
      <c r="HO38" s="115">
        <v>105.1</v>
      </c>
      <c r="HP38" s="115">
        <v>108.21</v>
      </c>
      <c r="HQ38" s="115">
        <v>107.06</v>
      </c>
      <c r="HR38" s="115">
        <v>112.81</v>
      </c>
      <c r="HS38" s="115">
        <v>114.64</v>
      </c>
      <c r="HT38" s="115">
        <v>112.84</v>
      </c>
      <c r="HU38" s="115">
        <v>111.77</v>
      </c>
      <c r="HV38" s="115">
        <v>112.12</v>
      </c>
      <c r="HW38" s="115">
        <v>109.44</v>
      </c>
      <c r="HX38" s="115">
        <v>98.06</v>
      </c>
      <c r="HY38" s="115">
        <v>96.74</v>
      </c>
      <c r="HZ38" s="115">
        <v>95.81</v>
      </c>
      <c r="IA38" s="115">
        <v>95.04</v>
      </c>
      <c r="IB38" s="115">
        <v>93.53</v>
      </c>
      <c r="IC38" s="115">
        <v>91.81</v>
      </c>
      <c r="ID38" s="115">
        <v>90.05</v>
      </c>
      <c r="IE38" s="115">
        <v>89.42</v>
      </c>
      <c r="IF38" s="115">
        <v>88.8</v>
      </c>
      <c r="IG38" s="115">
        <v>88.32</v>
      </c>
      <c r="IH38" s="115">
        <v>87.41</v>
      </c>
      <c r="II38" s="115">
        <v>86.18</v>
      </c>
      <c r="IJ38" s="115">
        <v>82.77</v>
      </c>
      <c r="IK38" s="115">
        <v>82.46</v>
      </c>
      <c r="IL38" s="115">
        <v>81.75</v>
      </c>
      <c r="IM38" s="115">
        <v>79.69</v>
      </c>
      <c r="IN38" s="115">
        <v>79.88</v>
      </c>
      <c r="IO38" s="115">
        <v>78.2</v>
      </c>
      <c r="IP38" s="115">
        <v>76.099999999999994</v>
      </c>
      <c r="IQ38" s="115">
        <v>75.16</v>
      </c>
      <c r="IR38" s="115">
        <v>75.569999999999993</v>
      </c>
      <c r="IS38" s="115">
        <v>74.88</v>
      </c>
      <c r="IT38" s="115">
        <v>74.02</v>
      </c>
      <c r="IU38" s="115">
        <v>73.33</v>
      </c>
      <c r="IV38" s="115">
        <v>72.66</v>
      </c>
      <c r="IW38" s="115">
        <v>71.84</v>
      </c>
      <c r="IX38" s="115">
        <v>70.48</v>
      </c>
      <c r="IY38" s="115">
        <v>69.44</v>
      </c>
      <c r="IZ38" s="115">
        <v>69.58</v>
      </c>
      <c r="JA38" s="115">
        <v>67.349999999999994</v>
      </c>
      <c r="JB38" s="115">
        <v>65.67</v>
      </c>
      <c r="JC38" s="115">
        <v>65.510000000000005</v>
      </c>
      <c r="JD38" s="115">
        <v>65.87</v>
      </c>
      <c r="JE38" s="115">
        <v>63.83</v>
      </c>
      <c r="JF38" s="115">
        <v>62.83</v>
      </c>
      <c r="JG38" s="115">
        <v>61.22</v>
      </c>
      <c r="JH38" s="115">
        <v>66.97</v>
      </c>
      <c r="JI38" s="115">
        <v>66.989999999999995</v>
      </c>
      <c r="JJ38" s="115">
        <v>67.33</v>
      </c>
      <c r="JK38" s="115">
        <v>65.7</v>
      </c>
      <c r="JL38" s="115">
        <v>66.48</v>
      </c>
      <c r="JM38" s="115">
        <v>65.64</v>
      </c>
      <c r="JN38" s="115">
        <v>61.01</v>
      </c>
      <c r="JO38" s="115">
        <v>59.83</v>
      </c>
      <c r="JP38" s="115">
        <v>59.51</v>
      </c>
      <c r="JQ38" s="115">
        <v>58.2</v>
      </c>
      <c r="JR38" s="115">
        <v>57.34</v>
      </c>
      <c r="JS38" s="115">
        <v>57.48</v>
      </c>
      <c r="JT38" s="115">
        <v>59.25</v>
      </c>
      <c r="JU38" s="115">
        <v>61.82</v>
      </c>
      <c r="JV38" s="115">
        <v>61.91</v>
      </c>
      <c r="JW38" s="115">
        <v>60.64</v>
      </c>
      <c r="JX38" s="115">
        <v>60.91</v>
      </c>
      <c r="JY38" s="115">
        <v>61.89</v>
      </c>
      <c r="JZ38" s="115">
        <v>79.040000000000006</v>
      </c>
      <c r="KA38" s="115">
        <v>78.739999999999995</v>
      </c>
      <c r="KB38" s="115">
        <v>75.72</v>
      </c>
      <c r="KC38" s="115">
        <v>75.66</v>
      </c>
      <c r="KD38" s="115">
        <v>74.34</v>
      </c>
      <c r="KE38" s="115">
        <v>72.83</v>
      </c>
    </row>
    <row r="39" spans="2:291" ht="15" customHeight="1">
      <c r="B39" s="165"/>
      <c r="C39" s="34" t="s">
        <v>3</v>
      </c>
      <c r="D39" s="114">
        <v>54.03</v>
      </c>
      <c r="E39" s="115">
        <v>53.23</v>
      </c>
      <c r="F39" s="115">
        <v>53.07</v>
      </c>
      <c r="G39" s="115">
        <v>52.35</v>
      </c>
      <c r="H39" s="115">
        <v>52.26</v>
      </c>
      <c r="I39" s="115">
        <v>51.92</v>
      </c>
      <c r="J39" s="115">
        <v>52.23</v>
      </c>
      <c r="K39" s="115">
        <v>51.73</v>
      </c>
      <c r="L39" s="115">
        <v>51.52</v>
      </c>
      <c r="M39" s="115">
        <v>51.33</v>
      </c>
      <c r="N39" s="115">
        <v>51.27</v>
      </c>
      <c r="O39" s="115">
        <v>51.07</v>
      </c>
      <c r="P39" s="115">
        <v>51.47</v>
      </c>
      <c r="Q39" s="115">
        <v>51.34</v>
      </c>
      <c r="R39" s="115">
        <v>51.11</v>
      </c>
      <c r="S39" s="115">
        <v>50.96</v>
      </c>
      <c r="T39" s="115">
        <v>50.65</v>
      </c>
      <c r="U39" s="115">
        <v>50.24</v>
      </c>
      <c r="V39" s="115">
        <v>49.2</v>
      </c>
      <c r="W39" s="115">
        <v>49.19</v>
      </c>
      <c r="X39" s="115">
        <v>48.9</v>
      </c>
      <c r="Y39" s="115">
        <v>49.07</v>
      </c>
      <c r="Z39" s="115">
        <v>48.53</v>
      </c>
      <c r="AA39" s="115">
        <v>48.41</v>
      </c>
      <c r="AB39" s="115">
        <v>47.85</v>
      </c>
      <c r="AC39" s="115">
        <v>48.07</v>
      </c>
      <c r="AD39" s="115">
        <v>47.73</v>
      </c>
      <c r="AE39" s="115">
        <v>47.71</v>
      </c>
      <c r="AF39" s="115">
        <v>47.34</v>
      </c>
      <c r="AG39" s="115">
        <v>47.19</v>
      </c>
      <c r="AH39" s="115">
        <v>45.91</v>
      </c>
      <c r="AI39" s="115">
        <v>46.18</v>
      </c>
      <c r="AJ39" s="115">
        <v>46.25</v>
      </c>
      <c r="AK39" s="115">
        <v>45.84</v>
      </c>
      <c r="AL39" s="115">
        <v>45.94</v>
      </c>
      <c r="AM39" s="115">
        <v>45.85</v>
      </c>
      <c r="AN39" s="115">
        <v>45.8</v>
      </c>
      <c r="AO39" s="115">
        <v>46.26</v>
      </c>
      <c r="AP39" s="115">
        <v>46.28</v>
      </c>
      <c r="AQ39" s="115">
        <v>46.42</v>
      </c>
      <c r="AR39" s="115">
        <v>46.26</v>
      </c>
      <c r="AS39" s="115">
        <v>46.53</v>
      </c>
      <c r="AT39" s="115">
        <v>46.63</v>
      </c>
      <c r="AU39" s="115">
        <v>47.18</v>
      </c>
      <c r="AV39" s="115">
        <v>46.54</v>
      </c>
      <c r="AW39" s="115">
        <v>46.64</v>
      </c>
      <c r="AX39" s="115">
        <v>46.68</v>
      </c>
      <c r="AY39" s="115">
        <v>47.16</v>
      </c>
      <c r="AZ39" s="115">
        <v>49.14</v>
      </c>
      <c r="BA39" s="115">
        <v>49.47</v>
      </c>
      <c r="BB39" s="115">
        <v>49.6</v>
      </c>
      <c r="BC39" s="115">
        <v>50.52</v>
      </c>
      <c r="BD39" s="115">
        <v>49.95</v>
      </c>
      <c r="BE39" s="115">
        <v>50.11</v>
      </c>
      <c r="BF39" s="115">
        <v>50.62</v>
      </c>
      <c r="BG39" s="115">
        <v>50.81</v>
      </c>
      <c r="BH39" s="115">
        <v>50.98</v>
      </c>
      <c r="BI39" s="115">
        <v>51.42</v>
      </c>
      <c r="BJ39" s="115">
        <v>51.86</v>
      </c>
      <c r="BK39" s="115">
        <v>52.55</v>
      </c>
      <c r="BL39" s="115">
        <v>56.45</v>
      </c>
      <c r="BM39" s="115">
        <v>56.89</v>
      </c>
      <c r="BN39" s="115">
        <v>57.3</v>
      </c>
      <c r="BO39" s="115">
        <v>57.89</v>
      </c>
      <c r="BP39" s="115">
        <v>58.13</v>
      </c>
      <c r="BQ39" s="115">
        <v>58.48</v>
      </c>
      <c r="BR39" s="115">
        <v>59.41</v>
      </c>
      <c r="BS39" s="115">
        <v>59.86</v>
      </c>
      <c r="BT39" s="115">
        <v>59.87</v>
      </c>
      <c r="BU39" s="115">
        <v>59.92</v>
      </c>
      <c r="BV39" s="115">
        <v>60.02</v>
      </c>
      <c r="BW39" s="115">
        <v>59.66</v>
      </c>
      <c r="BX39" s="115">
        <v>62.64</v>
      </c>
      <c r="BY39" s="115">
        <v>63.34</v>
      </c>
      <c r="BZ39" s="115">
        <v>64.03</v>
      </c>
      <c r="CA39" s="115">
        <v>63.47</v>
      </c>
      <c r="CB39" s="115">
        <v>64</v>
      </c>
      <c r="CC39" s="115">
        <v>62.84</v>
      </c>
      <c r="CD39" s="115">
        <v>65.400000000000006</v>
      </c>
      <c r="CE39" s="115">
        <v>66.06</v>
      </c>
      <c r="CF39" s="115">
        <v>65.8</v>
      </c>
      <c r="CG39" s="115">
        <v>65.150000000000006</v>
      </c>
      <c r="CH39" s="115">
        <v>64.59</v>
      </c>
      <c r="CI39" s="115">
        <v>63.98</v>
      </c>
      <c r="CJ39" s="115">
        <v>62.16</v>
      </c>
      <c r="CK39" s="115">
        <v>60.9</v>
      </c>
      <c r="CL39" s="115">
        <v>59.82</v>
      </c>
      <c r="CM39" s="115">
        <v>60.01</v>
      </c>
      <c r="CN39" s="115">
        <v>59.83</v>
      </c>
      <c r="CO39" s="115">
        <v>59.14</v>
      </c>
      <c r="CP39" s="115">
        <v>61.43</v>
      </c>
      <c r="CQ39" s="115">
        <v>59.4</v>
      </c>
      <c r="CR39" s="115">
        <v>59.27</v>
      </c>
      <c r="CS39" s="115">
        <v>57.18</v>
      </c>
      <c r="CT39" s="115">
        <v>56.81</v>
      </c>
      <c r="CU39" s="115">
        <v>55.12</v>
      </c>
      <c r="CV39" s="115">
        <v>58.41</v>
      </c>
      <c r="CW39" s="115">
        <v>59.38</v>
      </c>
      <c r="CX39" s="115">
        <v>56.55</v>
      </c>
      <c r="CY39" s="115">
        <v>55.28</v>
      </c>
      <c r="CZ39" s="115">
        <v>54.21</v>
      </c>
      <c r="DA39" s="115">
        <v>52.75</v>
      </c>
      <c r="DB39" s="115">
        <v>56.84</v>
      </c>
      <c r="DC39" s="115">
        <v>55</v>
      </c>
      <c r="DD39" s="115">
        <v>54.5</v>
      </c>
      <c r="DE39" s="115">
        <v>52.8</v>
      </c>
      <c r="DF39" s="115">
        <v>51.55</v>
      </c>
      <c r="DG39" s="115">
        <v>51.47</v>
      </c>
      <c r="DH39" s="115">
        <v>53.68</v>
      </c>
      <c r="DI39" s="115">
        <v>52.29</v>
      </c>
      <c r="DJ39" s="115">
        <v>52.15</v>
      </c>
      <c r="DK39" s="115">
        <v>51.28</v>
      </c>
      <c r="DL39" s="115">
        <v>49.99</v>
      </c>
      <c r="DM39" s="115">
        <v>48.99</v>
      </c>
      <c r="DN39" s="115">
        <v>49.56</v>
      </c>
      <c r="DO39" s="115">
        <v>48.14</v>
      </c>
      <c r="DP39" s="115">
        <v>47.15</v>
      </c>
      <c r="DQ39" s="115">
        <v>45.98</v>
      </c>
      <c r="DR39" s="115">
        <v>46.08</v>
      </c>
      <c r="DS39" s="115">
        <v>44.58</v>
      </c>
      <c r="DT39" s="115">
        <v>47.93</v>
      </c>
      <c r="DU39" s="115">
        <v>46.77</v>
      </c>
      <c r="DV39" s="115">
        <v>45.95</v>
      </c>
      <c r="DW39" s="115">
        <v>45.23</v>
      </c>
      <c r="DX39" s="115">
        <v>44.81</v>
      </c>
      <c r="DY39" s="115">
        <v>43.9</v>
      </c>
      <c r="DZ39" s="115">
        <v>43.98</v>
      </c>
      <c r="EA39" s="115">
        <v>44.08</v>
      </c>
      <c r="EB39" s="115">
        <v>42.68</v>
      </c>
      <c r="EC39" s="115">
        <v>42.68</v>
      </c>
      <c r="ED39" s="115">
        <v>43.05</v>
      </c>
      <c r="EE39" s="115">
        <v>42.48</v>
      </c>
      <c r="EF39" s="115">
        <v>43.33</v>
      </c>
      <c r="EG39" s="115">
        <v>42.28</v>
      </c>
      <c r="EH39" s="115">
        <v>41.45</v>
      </c>
      <c r="EI39" s="115">
        <v>41.9</v>
      </c>
      <c r="EJ39" s="115">
        <v>40.17</v>
      </c>
      <c r="EK39" s="115">
        <v>40.81</v>
      </c>
      <c r="EL39" s="115">
        <v>41.73</v>
      </c>
      <c r="EM39" s="115">
        <v>41.43</v>
      </c>
      <c r="EN39" s="115">
        <v>41.22</v>
      </c>
      <c r="EO39" s="115">
        <v>40.36</v>
      </c>
      <c r="EP39" s="115">
        <v>41.1</v>
      </c>
      <c r="EQ39" s="115">
        <v>40.39</v>
      </c>
      <c r="ER39" s="115">
        <v>40.119999999999997</v>
      </c>
      <c r="ES39" s="115">
        <v>39.46</v>
      </c>
      <c r="ET39" s="115">
        <v>37.979999999999997</v>
      </c>
      <c r="EU39" s="115">
        <v>38.97</v>
      </c>
      <c r="EV39" s="115">
        <v>39.159999999999997</v>
      </c>
      <c r="EW39" s="115">
        <v>38.97</v>
      </c>
      <c r="EX39" s="115">
        <v>38.729999999999997</v>
      </c>
      <c r="EY39" s="115">
        <v>38.31</v>
      </c>
      <c r="EZ39" s="115">
        <v>37.950000000000003</v>
      </c>
      <c r="FA39" s="115">
        <v>38.17</v>
      </c>
      <c r="FB39" s="115">
        <v>38.46</v>
      </c>
      <c r="FC39" s="115">
        <v>38.090000000000003</v>
      </c>
      <c r="FD39" s="115">
        <v>38.22</v>
      </c>
      <c r="FE39" s="115">
        <v>38.75</v>
      </c>
      <c r="FF39" s="115">
        <v>38.909999999999997</v>
      </c>
      <c r="FG39" s="115">
        <v>38.159999999999997</v>
      </c>
      <c r="FH39" s="115">
        <v>38.83</v>
      </c>
      <c r="FI39" s="115">
        <v>39.74</v>
      </c>
      <c r="FJ39" s="115">
        <v>40.44</v>
      </c>
      <c r="FK39" s="115">
        <v>39.03</v>
      </c>
      <c r="FL39" s="115">
        <v>39.18</v>
      </c>
      <c r="FM39" s="115">
        <v>39.130000000000003</v>
      </c>
      <c r="FN39" s="115">
        <v>39.11</v>
      </c>
      <c r="FO39" s="115">
        <v>39.51</v>
      </c>
      <c r="FP39" s="115">
        <v>37.299999999999997</v>
      </c>
      <c r="FQ39" s="115">
        <v>39.770000000000003</v>
      </c>
      <c r="FR39" s="115">
        <v>39.82</v>
      </c>
      <c r="FS39" s="115">
        <v>40.82</v>
      </c>
      <c r="FT39" s="115">
        <v>41.27</v>
      </c>
      <c r="FU39" s="115">
        <v>42.54</v>
      </c>
      <c r="FV39" s="115">
        <v>39.979999999999997</v>
      </c>
      <c r="FW39" s="115">
        <v>40.15</v>
      </c>
      <c r="FX39" s="115">
        <v>42.35</v>
      </c>
      <c r="FY39" s="115">
        <v>41.89</v>
      </c>
      <c r="FZ39" s="115">
        <v>42.07</v>
      </c>
      <c r="GA39" s="115">
        <v>43.81</v>
      </c>
      <c r="GB39" s="115">
        <v>41.49</v>
      </c>
      <c r="GC39" s="115">
        <v>42.99</v>
      </c>
      <c r="GD39" s="115">
        <v>43.39</v>
      </c>
      <c r="GE39" s="115">
        <v>45.38</v>
      </c>
      <c r="GF39" s="115">
        <v>45.69</v>
      </c>
      <c r="GG39" s="115">
        <v>46.32</v>
      </c>
      <c r="GH39" s="115">
        <v>47.09</v>
      </c>
      <c r="GI39" s="115">
        <v>48.14</v>
      </c>
      <c r="GJ39" s="115">
        <v>47.75</v>
      </c>
      <c r="GK39" s="115">
        <v>48.55</v>
      </c>
      <c r="GL39" s="115">
        <v>49.32</v>
      </c>
      <c r="GM39" s="115">
        <v>50.51</v>
      </c>
      <c r="GN39" s="115">
        <v>48.39</v>
      </c>
      <c r="GO39" s="115">
        <v>48.01</v>
      </c>
      <c r="GP39" s="115">
        <v>49.68</v>
      </c>
      <c r="GQ39" s="115">
        <v>50.22</v>
      </c>
      <c r="GR39" s="115">
        <v>51.51</v>
      </c>
      <c r="GS39" s="115">
        <v>52.7</v>
      </c>
      <c r="GT39" s="115">
        <v>53.42</v>
      </c>
      <c r="GU39" s="115">
        <v>53.5</v>
      </c>
      <c r="GV39" s="115">
        <v>54.47</v>
      </c>
      <c r="GW39" s="115">
        <v>55.99</v>
      </c>
      <c r="GX39" s="115">
        <v>56.56</v>
      </c>
      <c r="GY39" s="115">
        <v>58.11</v>
      </c>
      <c r="GZ39" s="115">
        <v>54.46</v>
      </c>
      <c r="HA39" s="115">
        <v>54.84</v>
      </c>
      <c r="HB39" s="115">
        <v>56.33</v>
      </c>
      <c r="HC39" s="115">
        <v>57.5</v>
      </c>
      <c r="HD39" s="115">
        <v>58</v>
      </c>
      <c r="HE39" s="115">
        <v>60.84</v>
      </c>
      <c r="HF39" s="115">
        <v>59.86</v>
      </c>
      <c r="HG39" s="115">
        <v>60.12</v>
      </c>
      <c r="HH39" s="115">
        <v>60.98</v>
      </c>
      <c r="HI39" s="115">
        <v>61.71</v>
      </c>
      <c r="HJ39" s="115">
        <v>61.71</v>
      </c>
      <c r="HK39" s="115">
        <v>63.76</v>
      </c>
      <c r="HL39" s="115">
        <v>65.34</v>
      </c>
      <c r="HM39" s="115">
        <v>64.86</v>
      </c>
      <c r="HN39" s="115">
        <v>66</v>
      </c>
      <c r="HO39" s="115">
        <v>66.91</v>
      </c>
      <c r="HP39" s="115">
        <v>66.680000000000007</v>
      </c>
      <c r="HQ39" s="115">
        <v>67.069999999999993</v>
      </c>
      <c r="HR39" s="115">
        <v>68.97</v>
      </c>
      <c r="HS39" s="115">
        <v>68.959999999999994</v>
      </c>
      <c r="HT39" s="115">
        <v>68.89</v>
      </c>
      <c r="HU39" s="115">
        <v>68.010000000000005</v>
      </c>
      <c r="HV39" s="115">
        <v>68.61</v>
      </c>
      <c r="HW39" s="115">
        <v>67.680000000000007</v>
      </c>
      <c r="HX39" s="115">
        <v>64.73</v>
      </c>
      <c r="HY39" s="115">
        <v>64.09</v>
      </c>
      <c r="HZ39" s="115">
        <v>64.37</v>
      </c>
      <c r="IA39" s="115">
        <v>64.400000000000006</v>
      </c>
      <c r="IB39" s="115">
        <v>64.2</v>
      </c>
      <c r="IC39" s="115">
        <v>63.81</v>
      </c>
      <c r="ID39" s="115">
        <v>63.61</v>
      </c>
      <c r="IE39" s="115">
        <v>63.2</v>
      </c>
      <c r="IF39" s="115">
        <v>63.2</v>
      </c>
      <c r="IG39" s="115">
        <v>63.22</v>
      </c>
      <c r="IH39" s="115">
        <v>62.59</v>
      </c>
      <c r="II39" s="115">
        <v>62.4</v>
      </c>
      <c r="IJ39" s="115">
        <v>64.19</v>
      </c>
      <c r="IK39" s="115">
        <v>64.2</v>
      </c>
      <c r="IL39" s="115">
        <v>63.08</v>
      </c>
      <c r="IM39" s="115">
        <v>62.57</v>
      </c>
      <c r="IN39" s="115">
        <v>62.48</v>
      </c>
      <c r="IO39" s="115">
        <v>62.14</v>
      </c>
      <c r="IP39" s="115">
        <v>61.53</v>
      </c>
      <c r="IQ39" s="115">
        <v>60.67</v>
      </c>
      <c r="IR39" s="115">
        <v>60.34</v>
      </c>
      <c r="IS39" s="115">
        <v>60.19</v>
      </c>
      <c r="IT39" s="115">
        <v>60.08</v>
      </c>
      <c r="IU39" s="115">
        <v>59.39</v>
      </c>
      <c r="IV39" s="115">
        <v>59.98</v>
      </c>
      <c r="IW39" s="115">
        <v>59.68</v>
      </c>
      <c r="IX39" s="115">
        <v>59.99</v>
      </c>
      <c r="IY39" s="115">
        <v>59.66</v>
      </c>
      <c r="IZ39" s="115">
        <v>58.77</v>
      </c>
      <c r="JA39" s="115">
        <v>58.12</v>
      </c>
      <c r="JB39" s="115">
        <v>55.59</v>
      </c>
      <c r="JC39" s="115">
        <v>55.7</v>
      </c>
      <c r="JD39" s="115">
        <v>54.91</v>
      </c>
      <c r="JE39" s="115">
        <v>54.38</v>
      </c>
      <c r="JF39" s="115">
        <v>53.74</v>
      </c>
      <c r="JG39" s="115">
        <v>53.35</v>
      </c>
      <c r="JH39" s="115">
        <v>55.71</v>
      </c>
      <c r="JI39" s="115">
        <v>56.03</v>
      </c>
      <c r="JJ39" s="115">
        <v>56.59</v>
      </c>
      <c r="JK39" s="115">
        <v>55.5</v>
      </c>
      <c r="JL39" s="115">
        <v>56.05</v>
      </c>
      <c r="JM39" s="115">
        <v>55.65</v>
      </c>
      <c r="JN39" s="115">
        <v>54.02</v>
      </c>
      <c r="JO39" s="115">
        <v>53.05</v>
      </c>
      <c r="JP39" s="115">
        <v>52.98</v>
      </c>
      <c r="JQ39" s="115">
        <v>52.33</v>
      </c>
      <c r="JR39" s="115">
        <v>51.61</v>
      </c>
      <c r="JS39" s="115">
        <v>51.46</v>
      </c>
      <c r="JT39" s="115">
        <v>55.54</v>
      </c>
      <c r="JU39" s="115">
        <v>56.61</v>
      </c>
      <c r="JV39" s="115">
        <v>57.05</v>
      </c>
      <c r="JW39" s="115">
        <v>56.36</v>
      </c>
      <c r="JX39" s="115">
        <v>56.16</v>
      </c>
      <c r="JY39" s="115">
        <v>56.43</v>
      </c>
      <c r="JZ39" s="115">
        <v>58.3</v>
      </c>
      <c r="KA39" s="115">
        <v>57.33</v>
      </c>
      <c r="KB39" s="115">
        <v>56.39</v>
      </c>
      <c r="KC39" s="115">
        <v>56.26</v>
      </c>
      <c r="KD39" s="115">
        <v>55.6</v>
      </c>
      <c r="KE39" s="115">
        <v>55.38</v>
      </c>
    </row>
    <row r="40" spans="2:291" ht="15.75" customHeight="1" thickBot="1">
      <c r="B40" s="166"/>
      <c r="C40" s="109" t="s">
        <v>4</v>
      </c>
      <c r="D40" s="116">
        <v>55.98</v>
      </c>
      <c r="E40" s="117">
        <v>55.8</v>
      </c>
      <c r="F40" s="117">
        <v>54.98</v>
      </c>
      <c r="G40" s="117">
        <v>53.74</v>
      </c>
      <c r="H40" s="117">
        <v>53.3</v>
      </c>
      <c r="I40" s="117">
        <v>52.98</v>
      </c>
      <c r="J40" s="117">
        <v>50.67</v>
      </c>
      <c r="K40" s="117">
        <v>50.45</v>
      </c>
      <c r="L40" s="117">
        <v>49.59</v>
      </c>
      <c r="M40" s="117">
        <v>49.37</v>
      </c>
      <c r="N40" s="117">
        <v>49.38</v>
      </c>
      <c r="O40" s="117">
        <v>48.77</v>
      </c>
      <c r="P40" s="117">
        <v>47.87</v>
      </c>
      <c r="Q40" s="117">
        <v>47.73</v>
      </c>
      <c r="R40" s="117">
        <v>47.41</v>
      </c>
      <c r="S40" s="117">
        <v>46.48</v>
      </c>
      <c r="T40" s="117">
        <v>45.98</v>
      </c>
      <c r="U40" s="117">
        <v>45.52</v>
      </c>
      <c r="V40" s="117">
        <v>43.18</v>
      </c>
      <c r="W40" s="117">
        <v>42.89</v>
      </c>
      <c r="X40" s="117">
        <v>42.01</v>
      </c>
      <c r="Y40" s="117">
        <v>41.69</v>
      </c>
      <c r="Z40" s="117">
        <v>41.07</v>
      </c>
      <c r="AA40" s="117">
        <v>40.700000000000003</v>
      </c>
      <c r="AB40" s="117">
        <v>38.4</v>
      </c>
      <c r="AC40" s="117">
        <v>38.6</v>
      </c>
      <c r="AD40" s="117">
        <v>38.119999999999997</v>
      </c>
      <c r="AE40" s="117">
        <v>37.81</v>
      </c>
      <c r="AF40" s="117">
        <v>37.549999999999997</v>
      </c>
      <c r="AG40" s="117">
        <v>37.22</v>
      </c>
      <c r="AH40" s="117">
        <v>35.93</v>
      </c>
      <c r="AI40" s="117">
        <v>35.82</v>
      </c>
      <c r="AJ40" s="117">
        <v>35.64</v>
      </c>
      <c r="AK40" s="117">
        <v>36.11</v>
      </c>
      <c r="AL40" s="117">
        <v>35.75</v>
      </c>
      <c r="AM40" s="117">
        <v>35.590000000000003</v>
      </c>
      <c r="AN40" s="117">
        <v>33.96</v>
      </c>
      <c r="AO40" s="117">
        <v>34.590000000000003</v>
      </c>
      <c r="AP40" s="117">
        <v>34.42</v>
      </c>
      <c r="AQ40" s="117">
        <v>34.340000000000003</v>
      </c>
      <c r="AR40" s="117">
        <v>33.79</v>
      </c>
      <c r="AS40" s="117">
        <v>34.04</v>
      </c>
      <c r="AT40" s="117">
        <v>34.17</v>
      </c>
      <c r="AU40" s="117">
        <v>34.36</v>
      </c>
      <c r="AV40" s="117">
        <v>34.53</v>
      </c>
      <c r="AW40" s="117">
        <v>34.770000000000003</v>
      </c>
      <c r="AX40" s="117">
        <v>34.799999999999997</v>
      </c>
      <c r="AY40" s="117">
        <v>35.24</v>
      </c>
      <c r="AZ40" s="117">
        <v>37.450000000000003</v>
      </c>
      <c r="BA40" s="117">
        <v>38.04</v>
      </c>
      <c r="BB40" s="117">
        <v>38.29</v>
      </c>
      <c r="BC40" s="117">
        <v>38.659999999999997</v>
      </c>
      <c r="BD40" s="117">
        <v>38.64</v>
      </c>
      <c r="BE40" s="117">
        <v>39.270000000000003</v>
      </c>
      <c r="BF40" s="117">
        <v>40.74</v>
      </c>
      <c r="BG40" s="117">
        <v>41.23</v>
      </c>
      <c r="BH40" s="117">
        <v>41.42</v>
      </c>
      <c r="BI40" s="117">
        <v>41.99</v>
      </c>
      <c r="BJ40" s="117">
        <v>42.88</v>
      </c>
      <c r="BK40" s="117">
        <v>43.34</v>
      </c>
      <c r="BL40" s="117">
        <v>49.24</v>
      </c>
      <c r="BM40" s="117">
        <v>51.28</v>
      </c>
      <c r="BN40" s="117">
        <v>51.92</v>
      </c>
      <c r="BO40" s="117">
        <v>52.41</v>
      </c>
      <c r="BP40" s="117">
        <v>52.04</v>
      </c>
      <c r="BQ40" s="117">
        <v>52.65</v>
      </c>
      <c r="BR40" s="117">
        <v>55.47</v>
      </c>
      <c r="BS40" s="117">
        <v>56.44</v>
      </c>
      <c r="BT40" s="117">
        <v>55.8</v>
      </c>
      <c r="BU40" s="117">
        <v>55.51</v>
      </c>
      <c r="BV40" s="117">
        <v>55.46</v>
      </c>
      <c r="BW40" s="117">
        <v>55.22</v>
      </c>
      <c r="BX40" s="117">
        <v>62.45</v>
      </c>
      <c r="BY40" s="117">
        <v>63.49</v>
      </c>
      <c r="BZ40" s="117">
        <v>63.59</v>
      </c>
      <c r="CA40" s="117">
        <v>62.63</v>
      </c>
      <c r="CB40" s="117">
        <v>62.75</v>
      </c>
      <c r="CC40" s="117">
        <v>60.83</v>
      </c>
      <c r="CD40" s="117">
        <v>68.8</v>
      </c>
      <c r="CE40" s="117">
        <v>70.55</v>
      </c>
      <c r="CF40" s="117">
        <v>67.14</v>
      </c>
      <c r="CG40" s="117">
        <v>66.52</v>
      </c>
      <c r="CH40" s="117">
        <v>64.87</v>
      </c>
      <c r="CI40" s="117">
        <v>62.5</v>
      </c>
      <c r="CJ40" s="117">
        <v>52.81</v>
      </c>
      <c r="CK40" s="117">
        <v>52.13</v>
      </c>
      <c r="CL40" s="117">
        <v>50.89</v>
      </c>
      <c r="CM40" s="117">
        <v>50.58</v>
      </c>
      <c r="CN40" s="117">
        <v>48.89</v>
      </c>
      <c r="CO40" s="117">
        <v>46.95</v>
      </c>
      <c r="CP40" s="117">
        <v>48.76</v>
      </c>
      <c r="CQ40" s="117">
        <v>48.24</v>
      </c>
      <c r="CR40" s="117">
        <v>45.57</v>
      </c>
      <c r="CS40" s="117">
        <v>44.3</v>
      </c>
      <c r="CT40" s="117">
        <v>43.31</v>
      </c>
      <c r="CU40" s="117">
        <v>40.549999999999997</v>
      </c>
      <c r="CV40" s="117">
        <v>46.94</v>
      </c>
      <c r="CW40" s="117">
        <v>48.03</v>
      </c>
      <c r="CX40" s="117">
        <v>44.61</v>
      </c>
      <c r="CY40" s="117">
        <v>42.81</v>
      </c>
      <c r="CZ40" s="117">
        <v>41.08</v>
      </c>
      <c r="DA40" s="117">
        <v>39.409999999999997</v>
      </c>
      <c r="DB40" s="117">
        <v>39.07</v>
      </c>
      <c r="DC40" s="117">
        <v>39.15</v>
      </c>
      <c r="DD40" s="117">
        <v>38.22</v>
      </c>
      <c r="DE40" s="117">
        <v>37.159999999999997</v>
      </c>
      <c r="DF40" s="117">
        <v>34.96</v>
      </c>
      <c r="DG40" s="117">
        <v>34.97</v>
      </c>
      <c r="DH40" s="117">
        <v>37.369999999999997</v>
      </c>
      <c r="DI40" s="117">
        <v>36.18</v>
      </c>
      <c r="DJ40" s="117">
        <v>34.85</v>
      </c>
      <c r="DK40" s="117">
        <v>34.4</v>
      </c>
      <c r="DL40" s="117">
        <v>33.78</v>
      </c>
      <c r="DM40" s="117">
        <v>31.94</v>
      </c>
      <c r="DN40" s="117">
        <v>30.62</v>
      </c>
      <c r="DO40" s="117">
        <v>30.47</v>
      </c>
      <c r="DP40" s="117">
        <v>30.18</v>
      </c>
      <c r="DQ40" s="117">
        <v>28.98</v>
      </c>
      <c r="DR40" s="117">
        <v>29.92</v>
      </c>
      <c r="DS40" s="117">
        <v>28.72</v>
      </c>
      <c r="DT40" s="117">
        <v>30.21</v>
      </c>
      <c r="DU40" s="117">
        <v>29.73</v>
      </c>
      <c r="DV40" s="117">
        <v>28.65</v>
      </c>
      <c r="DW40" s="117">
        <v>28.14</v>
      </c>
      <c r="DX40" s="117">
        <v>27.86</v>
      </c>
      <c r="DY40" s="117">
        <v>27.39</v>
      </c>
      <c r="DZ40" s="117">
        <v>27.59</v>
      </c>
      <c r="EA40" s="117">
        <v>27.66</v>
      </c>
      <c r="EB40" s="117">
        <v>27.22</v>
      </c>
      <c r="EC40" s="117">
        <v>26.7</v>
      </c>
      <c r="ED40" s="117">
        <v>26.91</v>
      </c>
      <c r="EE40" s="117">
        <v>26.3</v>
      </c>
      <c r="EF40" s="117">
        <v>26.69</v>
      </c>
      <c r="EG40" s="117">
        <v>26.46</v>
      </c>
      <c r="EH40" s="117">
        <v>25.71</v>
      </c>
      <c r="EI40" s="117">
        <v>26.06</v>
      </c>
      <c r="EJ40" s="117">
        <v>24.34</v>
      </c>
      <c r="EK40" s="117">
        <v>25.13</v>
      </c>
      <c r="EL40" s="117">
        <v>25.02</v>
      </c>
      <c r="EM40" s="117">
        <v>25.26</v>
      </c>
      <c r="EN40" s="117">
        <v>25.24</v>
      </c>
      <c r="EO40" s="117">
        <v>25.23</v>
      </c>
      <c r="EP40" s="117">
        <v>25.55</v>
      </c>
      <c r="EQ40" s="117">
        <v>25.42</v>
      </c>
      <c r="ER40" s="117">
        <v>25.34</v>
      </c>
      <c r="ES40" s="117">
        <v>25.19</v>
      </c>
      <c r="ET40" s="117">
        <v>24.52</v>
      </c>
      <c r="EU40" s="117">
        <v>24.82</v>
      </c>
      <c r="EV40" s="117">
        <v>25.09</v>
      </c>
      <c r="EW40" s="117">
        <v>25.65</v>
      </c>
      <c r="EX40" s="117">
        <v>25.66</v>
      </c>
      <c r="EY40" s="117">
        <v>25.58</v>
      </c>
      <c r="EZ40" s="117">
        <v>25</v>
      </c>
      <c r="FA40" s="117">
        <v>25.72</v>
      </c>
      <c r="FB40" s="117">
        <v>25.09</v>
      </c>
      <c r="FC40" s="117">
        <v>25.22</v>
      </c>
      <c r="FD40" s="117">
        <v>25.71</v>
      </c>
      <c r="FE40" s="117">
        <v>25.62</v>
      </c>
      <c r="FF40" s="117">
        <v>25.5</v>
      </c>
      <c r="FG40" s="117">
        <v>25.18</v>
      </c>
      <c r="FH40" s="117">
        <v>25.75</v>
      </c>
      <c r="FI40" s="117">
        <v>26.2</v>
      </c>
      <c r="FJ40" s="117">
        <v>26.51</v>
      </c>
      <c r="FK40" s="117">
        <v>25.86</v>
      </c>
      <c r="FL40" s="117">
        <v>25.71</v>
      </c>
      <c r="FM40" s="117">
        <v>26.38</v>
      </c>
      <c r="FN40" s="117">
        <v>26.45</v>
      </c>
      <c r="FO40" s="117">
        <v>26.5</v>
      </c>
      <c r="FP40" s="117">
        <v>25.34</v>
      </c>
      <c r="FQ40" s="117">
        <v>26.3</v>
      </c>
      <c r="FR40" s="117">
        <v>26.68</v>
      </c>
      <c r="FS40" s="117">
        <v>27.32</v>
      </c>
      <c r="FT40" s="117">
        <v>27.28</v>
      </c>
      <c r="FU40" s="117">
        <v>27.92</v>
      </c>
      <c r="FV40" s="117">
        <v>28.79</v>
      </c>
      <c r="FW40" s="117">
        <v>29.53</v>
      </c>
      <c r="FX40" s="117">
        <v>30.5</v>
      </c>
      <c r="FY40" s="117">
        <v>30.42</v>
      </c>
      <c r="FZ40" s="117">
        <v>31</v>
      </c>
      <c r="GA40" s="117">
        <v>31.5</v>
      </c>
      <c r="GB40" s="117">
        <v>31.87</v>
      </c>
      <c r="GC40" s="117">
        <v>33.32</v>
      </c>
      <c r="GD40" s="117">
        <v>33.619999999999997</v>
      </c>
      <c r="GE40" s="117">
        <v>34.53</v>
      </c>
      <c r="GF40" s="117">
        <v>33.619999999999997</v>
      </c>
      <c r="GG40" s="117">
        <v>35.6</v>
      </c>
      <c r="GH40" s="117">
        <v>35.56</v>
      </c>
      <c r="GI40" s="117">
        <v>37.22</v>
      </c>
      <c r="GJ40" s="117">
        <v>38.74</v>
      </c>
      <c r="GK40" s="117">
        <v>40.29</v>
      </c>
      <c r="GL40" s="117">
        <v>41.84</v>
      </c>
      <c r="GM40" s="117">
        <v>44.58</v>
      </c>
      <c r="GN40" s="117">
        <v>40.19</v>
      </c>
      <c r="GO40" s="117">
        <v>41.18</v>
      </c>
      <c r="GP40" s="117">
        <v>42.63</v>
      </c>
      <c r="GQ40" s="117">
        <v>45.34</v>
      </c>
      <c r="GR40" s="117">
        <v>48.42</v>
      </c>
      <c r="GS40" s="117">
        <v>51.71</v>
      </c>
      <c r="GT40" s="117">
        <v>51.78</v>
      </c>
      <c r="GU40" s="117">
        <v>54.44</v>
      </c>
      <c r="GV40" s="117">
        <v>57.69</v>
      </c>
      <c r="GW40" s="117">
        <v>60.25</v>
      </c>
      <c r="GX40" s="117">
        <v>62.18</v>
      </c>
      <c r="GY40" s="117">
        <v>65.319999999999993</v>
      </c>
      <c r="GZ40" s="117">
        <v>59.79</v>
      </c>
      <c r="HA40" s="117">
        <v>60.83</v>
      </c>
      <c r="HB40" s="117">
        <v>64.739999999999995</v>
      </c>
      <c r="HC40" s="117">
        <v>68.16</v>
      </c>
      <c r="HD40" s="117">
        <v>70.34</v>
      </c>
      <c r="HE40" s="117">
        <v>76.56</v>
      </c>
      <c r="HF40" s="117">
        <v>76.11</v>
      </c>
      <c r="HG40" s="117">
        <v>77.73</v>
      </c>
      <c r="HH40" s="117">
        <v>81.849999999999994</v>
      </c>
      <c r="HI40" s="117">
        <v>84.48</v>
      </c>
      <c r="HJ40" s="117">
        <v>86.78</v>
      </c>
      <c r="HK40" s="117">
        <v>87.59</v>
      </c>
      <c r="HL40" s="117">
        <v>92.37</v>
      </c>
      <c r="HM40" s="117">
        <v>92.41</v>
      </c>
      <c r="HN40" s="117">
        <v>96.27</v>
      </c>
      <c r="HO40" s="117">
        <v>96.22</v>
      </c>
      <c r="HP40" s="117">
        <v>99.09</v>
      </c>
      <c r="HQ40" s="117">
        <v>97.85</v>
      </c>
      <c r="HR40" s="117">
        <v>102.3</v>
      </c>
      <c r="HS40" s="117">
        <v>103.8</v>
      </c>
      <c r="HT40" s="117">
        <v>101.99</v>
      </c>
      <c r="HU40" s="117">
        <v>100.59</v>
      </c>
      <c r="HV40" s="117">
        <v>100.33</v>
      </c>
      <c r="HW40" s="117">
        <v>97.77</v>
      </c>
      <c r="HX40" s="117">
        <v>85.35</v>
      </c>
      <c r="HY40" s="117">
        <v>83.69</v>
      </c>
      <c r="HZ40" s="117">
        <v>82.87</v>
      </c>
      <c r="IA40" s="117">
        <v>81.41</v>
      </c>
      <c r="IB40" s="117">
        <v>80.8</v>
      </c>
      <c r="IC40" s="117">
        <v>78.78</v>
      </c>
      <c r="ID40" s="117">
        <v>79.14</v>
      </c>
      <c r="IE40" s="117">
        <v>78.599999999999994</v>
      </c>
      <c r="IF40" s="117">
        <v>78.05</v>
      </c>
      <c r="IG40" s="117">
        <v>77.790000000000006</v>
      </c>
      <c r="IH40" s="117">
        <v>76.89</v>
      </c>
      <c r="II40" s="117">
        <v>75.73</v>
      </c>
      <c r="IJ40" s="117">
        <v>73.28</v>
      </c>
      <c r="IK40" s="117">
        <v>72.75</v>
      </c>
      <c r="IL40" s="117">
        <v>71.62</v>
      </c>
      <c r="IM40" s="117">
        <v>70.45</v>
      </c>
      <c r="IN40" s="117">
        <v>69.989999999999995</v>
      </c>
      <c r="IO40" s="117">
        <v>69.260000000000005</v>
      </c>
      <c r="IP40" s="117">
        <v>65.88</v>
      </c>
      <c r="IQ40" s="117">
        <v>65.12</v>
      </c>
      <c r="IR40" s="117">
        <v>64.62</v>
      </c>
      <c r="IS40" s="117">
        <v>63.94</v>
      </c>
      <c r="IT40" s="117">
        <v>63.39</v>
      </c>
      <c r="IU40" s="117">
        <v>62.38</v>
      </c>
      <c r="IV40" s="117">
        <v>62.3</v>
      </c>
      <c r="IW40" s="117">
        <v>62.56</v>
      </c>
      <c r="IX40" s="117">
        <v>61.65</v>
      </c>
      <c r="IY40" s="117">
        <v>60.74</v>
      </c>
      <c r="IZ40" s="117">
        <v>60.4</v>
      </c>
      <c r="JA40" s="117">
        <v>59.28</v>
      </c>
      <c r="JB40" s="117">
        <v>56.1</v>
      </c>
      <c r="JC40" s="117">
        <v>56.28</v>
      </c>
      <c r="JD40" s="117">
        <v>54.78</v>
      </c>
      <c r="JE40" s="117">
        <v>53.85</v>
      </c>
      <c r="JF40" s="117">
        <v>53.25</v>
      </c>
      <c r="JG40" s="117">
        <v>52.49</v>
      </c>
      <c r="JH40" s="117">
        <v>60.14</v>
      </c>
      <c r="JI40" s="117">
        <v>61.08</v>
      </c>
      <c r="JJ40" s="117">
        <v>61.31</v>
      </c>
      <c r="JK40" s="117">
        <v>59.54</v>
      </c>
      <c r="JL40" s="117">
        <v>59.64</v>
      </c>
      <c r="JM40" s="117">
        <v>59.47</v>
      </c>
      <c r="JN40" s="117">
        <v>55.23</v>
      </c>
      <c r="JO40" s="117">
        <v>54.73</v>
      </c>
      <c r="JP40" s="117">
        <v>54.28</v>
      </c>
      <c r="JQ40" s="117">
        <v>53.19</v>
      </c>
      <c r="JR40" s="117">
        <v>52.29</v>
      </c>
      <c r="JS40" s="117">
        <v>52.37</v>
      </c>
      <c r="JT40" s="117">
        <v>58.3</v>
      </c>
      <c r="JU40" s="117">
        <v>61.17</v>
      </c>
      <c r="JV40" s="117">
        <v>61.73</v>
      </c>
      <c r="JW40" s="117">
        <v>60.5</v>
      </c>
      <c r="JX40" s="117">
        <v>60.64</v>
      </c>
      <c r="JY40" s="117">
        <v>61.63</v>
      </c>
      <c r="JZ40" s="117">
        <v>63.72</v>
      </c>
      <c r="KA40" s="117">
        <v>62.15</v>
      </c>
      <c r="KB40" s="117">
        <v>60.74</v>
      </c>
      <c r="KC40" s="117">
        <v>60.16</v>
      </c>
      <c r="KD40" s="117">
        <v>59.42</v>
      </c>
      <c r="KE40" s="117">
        <v>58.96</v>
      </c>
    </row>
  </sheetData>
  <sheetProtection algorithmName="SHA-512" hashValue="GadN4TMShsB6VpKFcMsKZxP/IcxQLq/+OWvRl0Q0tgbIIcDyeKtL9GF5Gu70JaNdsv4iXRKsQd0w4MUT4F/LYA==" saltValue="/qB0WF65tcDyfuIsC9WY1w==" spinCount="100000" sheet="1" formatCells="0" formatColumns="0" formatRows="0"/>
  <mergeCells count="16">
    <mergeCell ref="F10:G10"/>
    <mergeCell ref="F5:G5"/>
    <mergeCell ref="F6:G6"/>
    <mergeCell ref="F7:G7"/>
    <mergeCell ref="F8:G8"/>
    <mergeCell ref="F9:G9"/>
    <mergeCell ref="M11:U12"/>
    <mergeCell ref="F12:G12"/>
    <mergeCell ref="F13:G13"/>
    <mergeCell ref="B15:C15"/>
    <mergeCell ref="B16:B20"/>
    <mergeCell ref="B21:B25"/>
    <mergeCell ref="B26:B30"/>
    <mergeCell ref="B31:B35"/>
    <mergeCell ref="B36:B40"/>
    <mergeCell ref="F11:G11"/>
  </mergeCells>
  <pageMargins left="0.70866141732283472" right="0.70866141732283472" top="0.74803149606299213" bottom="0.74803149606299213" header="0.31496062992125984" footer="0.31496062992125984"/>
  <pageSetup paperSize="9" scale="16" fitToWidth="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5EE6-5DD7-46A5-88F8-FDF74AAB4E12}">
  <sheetPr codeName="ShParticipant"/>
  <dimension ref="A1:KT110"/>
  <sheetViews>
    <sheetView showGridLines="0" zoomScale="83" zoomScaleNormal="83" zoomScaleSheetLayoutView="40" workbookViewId="0">
      <pane xSplit="17" ySplit="3" topLeftCell="R4" activePane="bottomRight" state="frozenSplit"/>
      <selection pane="bottomRight" activeCell="O3" sqref="O3:Q3"/>
      <selection pane="bottomLeft" activeCell="I42" sqref="I42"/>
      <selection pane="topRight" activeCell="I42" sqref="I42"/>
    </sheetView>
  </sheetViews>
  <sheetFormatPr defaultColWidth="9.140625" defaultRowHeight="15"/>
  <cols>
    <col min="1" max="1" width="1.7109375" customWidth="1"/>
    <col min="2" max="2" width="8.7109375" customWidth="1"/>
    <col min="3" max="3" width="1.28515625" style="1" customWidth="1"/>
    <col min="4" max="4" width="24" style="1" customWidth="1"/>
    <col min="5" max="5" width="8.7109375" style="1" customWidth="1"/>
    <col min="6" max="6" width="1.5703125" style="1" customWidth="1"/>
    <col min="7" max="7" width="1.7109375" style="1" customWidth="1"/>
    <col min="8" max="8" width="11.5703125" style="1" customWidth="1"/>
    <col min="9" max="9" width="11.7109375" style="1" customWidth="1"/>
    <col min="10" max="11" width="1.28515625" customWidth="1"/>
    <col min="12" max="12" width="12.42578125" style="123" customWidth="1"/>
    <col min="13" max="13" width="12.28515625" customWidth="1"/>
    <col min="14" max="14" width="12.42578125" customWidth="1"/>
    <col min="15" max="15" width="1.5703125" customWidth="1"/>
    <col min="16" max="16" width="1.7109375" style="1" customWidth="1"/>
    <col min="17" max="17" width="15.5703125" customWidth="1"/>
    <col min="18" max="305" width="6.140625" customWidth="1"/>
    <col min="306" max="306" width="2.42578125" customWidth="1"/>
  </cols>
  <sheetData>
    <row r="1" spans="1:306" s="40" customFormat="1" ht="12.75" customHeight="1">
      <c r="A1" s="175" t="s">
        <v>82</v>
      </c>
      <c r="B1" s="175"/>
      <c r="C1" s="175"/>
      <c r="D1" s="175"/>
      <c r="E1" s="118"/>
      <c r="F1" s="118"/>
      <c r="G1" s="118"/>
      <c r="H1" s="118"/>
      <c r="I1" s="52"/>
      <c r="L1" s="119"/>
      <c r="P1" s="52"/>
    </row>
    <row r="2" spans="1:306" s="40" customFormat="1" ht="13.5" customHeight="1">
      <c r="A2" s="175"/>
      <c r="B2" s="175"/>
      <c r="C2" s="175"/>
      <c r="D2" s="175"/>
      <c r="E2" s="118"/>
      <c r="F2" s="118"/>
      <c r="G2" s="118"/>
      <c r="S2" s="176" t="s">
        <v>0</v>
      </c>
      <c r="T2" s="176"/>
      <c r="U2" s="176" t="s">
        <v>1</v>
      </c>
      <c r="V2" s="176"/>
      <c r="W2" s="176" t="s">
        <v>2</v>
      </c>
      <c r="X2" s="176"/>
      <c r="Y2" s="176" t="s">
        <v>3</v>
      </c>
      <c r="Z2" s="176"/>
      <c r="AA2" s="176" t="s">
        <v>4</v>
      </c>
      <c r="AB2" s="176"/>
    </row>
    <row r="3" spans="1:306" ht="21" customHeight="1">
      <c r="C3" s="120"/>
      <c r="H3" s="79" t="s">
        <v>83</v>
      </c>
      <c r="I3" s="121" t="s">
        <v>84</v>
      </c>
      <c r="J3" s="1"/>
      <c r="K3" s="1"/>
      <c r="L3" s="1"/>
      <c r="M3" s="1"/>
      <c r="N3" s="79" t="s">
        <v>85</v>
      </c>
      <c r="O3" s="178">
        <v>0</v>
      </c>
      <c r="P3" s="179"/>
      <c r="Q3" s="180"/>
      <c r="S3" s="177"/>
      <c r="T3" s="177"/>
      <c r="U3" s="177"/>
      <c r="V3" s="177"/>
      <c r="W3" s="177"/>
      <c r="X3" s="177"/>
      <c r="Y3" s="177"/>
      <c r="Z3" s="177"/>
      <c r="AA3" s="177"/>
      <c r="AB3" s="177"/>
    </row>
    <row r="4" spans="1:306" ht="6" customHeight="1">
      <c r="C4" s="122"/>
      <c r="D4" s="122"/>
      <c r="E4" s="122"/>
      <c r="F4" s="122"/>
      <c r="G4" s="122"/>
      <c r="H4" s="122"/>
      <c r="I4" s="122"/>
      <c r="P4" s="122"/>
    </row>
    <row r="5" spans="1:306" ht="6" customHeight="1">
      <c r="Q5" s="1"/>
      <c r="R5" s="124"/>
      <c r="S5" s="124"/>
      <c r="T5" s="124"/>
      <c r="V5" s="124"/>
      <c r="W5" s="124"/>
      <c r="X5" s="124"/>
      <c r="Z5" s="124"/>
      <c r="AA5" s="124"/>
      <c r="AB5" s="124"/>
      <c r="AD5" s="124"/>
      <c r="AE5" s="124"/>
      <c r="AF5" s="124"/>
    </row>
    <row r="6" spans="1:306" ht="6" customHeight="1">
      <c r="B6" s="172" t="s">
        <v>0</v>
      </c>
      <c r="C6" s="125"/>
      <c r="D6" s="126"/>
      <c r="E6" s="126"/>
      <c r="F6" s="127"/>
      <c r="G6" s="128"/>
      <c r="H6" s="129"/>
      <c r="I6" s="130"/>
      <c r="J6" s="14"/>
      <c r="K6" s="13"/>
      <c r="L6" s="131"/>
      <c r="M6" s="13"/>
      <c r="N6" s="13"/>
      <c r="O6" s="13"/>
      <c r="P6" s="11"/>
      <c r="Q6" s="132"/>
      <c r="R6" s="13"/>
      <c r="S6" s="13"/>
      <c r="T6" s="13"/>
      <c r="U6" s="133"/>
      <c r="V6" s="13"/>
      <c r="W6" s="13"/>
      <c r="X6" s="13"/>
      <c r="Y6" s="133"/>
      <c r="Z6" s="13"/>
      <c r="AA6" s="13"/>
      <c r="AB6" s="13"/>
      <c r="AC6" s="13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4"/>
    </row>
    <row r="7" spans="1:306" ht="16.5" customHeight="1">
      <c r="B7" s="173"/>
      <c r="C7" s="134"/>
      <c r="F7" s="135"/>
      <c r="G7" s="134"/>
      <c r="H7" s="136" t="s">
        <v>86</v>
      </c>
      <c r="I7" s="78"/>
      <c r="J7" s="19"/>
      <c r="L7"/>
      <c r="P7" s="137"/>
      <c r="Q7" s="122" t="s">
        <v>87</v>
      </c>
      <c r="R7" s="5">
        <v>1</v>
      </c>
      <c r="S7" s="5">
        <v>2</v>
      </c>
      <c r="T7" s="5">
        <v>3</v>
      </c>
      <c r="U7" s="5">
        <v>4</v>
      </c>
      <c r="V7" s="5">
        <v>5</v>
      </c>
      <c r="W7" s="5">
        <v>6</v>
      </c>
      <c r="X7" s="5">
        <v>7</v>
      </c>
      <c r="Y7" s="5">
        <v>8</v>
      </c>
      <c r="Z7" s="5">
        <v>9</v>
      </c>
      <c r="AA7" s="5">
        <v>10</v>
      </c>
      <c r="AB7" s="5">
        <v>11</v>
      </c>
      <c r="AC7" s="5">
        <v>12</v>
      </c>
      <c r="AD7" s="5">
        <v>13</v>
      </c>
      <c r="AE7" s="5">
        <v>14</v>
      </c>
      <c r="AF7" s="5">
        <v>15</v>
      </c>
      <c r="AG7" s="5">
        <v>16</v>
      </c>
      <c r="AH7" s="5">
        <v>17</v>
      </c>
      <c r="AI7" s="5">
        <v>18</v>
      </c>
      <c r="AJ7" s="5">
        <v>19</v>
      </c>
      <c r="AK7" s="5">
        <v>20</v>
      </c>
      <c r="AL7" s="5">
        <v>21</v>
      </c>
      <c r="AM7" s="5">
        <v>22</v>
      </c>
      <c r="AN7" s="5">
        <v>23</v>
      </c>
      <c r="AO7" s="5">
        <v>24</v>
      </c>
      <c r="AP7" s="5">
        <v>25</v>
      </c>
      <c r="AQ7" s="5">
        <v>26</v>
      </c>
      <c r="AR7" s="5">
        <v>27</v>
      </c>
      <c r="AS7" s="5">
        <v>28</v>
      </c>
      <c r="AT7" s="5">
        <v>29</v>
      </c>
      <c r="AU7" s="5">
        <v>30</v>
      </c>
      <c r="AV7" s="5">
        <v>31</v>
      </c>
      <c r="AW7" s="5">
        <v>32</v>
      </c>
      <c r="AX7" s="5">
        <v>33</v>
      </c>
      <c r="AY7" s="5">
        <v>34</v>
      </c>
      <c r="AZ7" s="5">
        <v>35</v>
      </c>
      <c r="BA7" s="5">
        <v>36</v>
      </c>
      <c r="BB7" s="5">
        <v>37</v>
      </c>
      <c r="BC7" s="5">
        <v>38</v>
      </c>
      <c r="BD7" s="5">
        <v>39</v>
      </c>
      <c r="BE7" s="5">
        <v>40</v>
      </c>
      <c r="BF7" s="5">
        <v>41</v>
      </c>
      <c r="BG7" s="5">
        <v>42</v>
      </c>
      <c r="BH7" s="5">
        <v>43</v>
      </c>
      <c r="BI7" s="5">
        <v>44</v>
      </c>
      <c r="BJ7" s="5">
        <v>45</v>
      </c>
      <c r="BK7" s="5">
        <v>46</v>
      </c>
      <c r="BL7" s="5">
        <v>47</v>
      </c>
      <c r="BM7" s="5">
        <v>48</v>
      </c>
      <c r="BN7" s="5">
        <v>49</v>
      </c>
      <c r="BO7" s="5">
        <v>50</v>
      </c>
      <c r="BP7" s="5">
        <v>51</v>
      </c>
      <c r="BQ7" s="5">
        <v>52</v>
      </c>
      <c r="BR7" s="5">
        <v>53</v>
      </c>
      <c r="BS7" s="5">
        <v>54</v>
      </c>
      <c r="BT7" s="5">
        <v>55</v>
      </c>
      <c r="BU7" s="5">
        <v>56</v>
      </c>
      <c r="BV7" s="5">
        <v>57</v>
      </c>
      <c r="BW7" s="5">
        <v>58</v>
      </c>
      <c r="BX7" s="5">
        <v>59</v>
      </c>
      <c r="BY7" s="5">
        <v>60</v>
      </c>
      <c r="BZ7" s="5">
        <v>61</v>
      </c>
      <c r="CA7" s="5">
        <v>62</v>
      </c>
      <c r="CB7" s="5">
        <v>63</v>
      </c>
      <c r="CC7" s="5">
        <v>64</v>
      </c>
      <c r="CD7" s="5">
        <v>65</v>
      </c>
      <c r="CE7" s="5">
        <v>66</v>
      </c>
      <c r="CF7" s="5">
        <v>67</v>
      </c>
      <c r="CG7" s="5">
        <v>68</v>
      </c>
      <c r="CH7" s="5">
        <v>69</v>
      </c>
      <c r="CI7" s="5">
        <v>70</v>
      </c>
      <c r="CJ7" s="5">
        <v>71</v>
      </c>
      <c r="CK7" s="5">
        <v>72</v>
      </c>
      <c r="CL7" s="5">
        <v>73</v>
      </c>
      <c r="CM7" s="5">
        <v>74</v>
      </c>
      <c r="CN7" s="5">
        <v>75</v>
      </c>
      <c r="CO7" s="5">
        <v>76</v>
      </c>
      <c r="CP7" s="5">
        <v>77</v>
      </c>
      <c r="CQ7" s="5">
        <v>78</v>
      </c>
      <c r="CR7" s="5">
        <v>79</v>
      </c>
      <c r="CS7" s="5">
        <v>80</v>
      </c>
      <c r="CT7" s="5">
        <v>81</v>
      </c>
      <c r="CU7" s="5">
        <v>82</v>
      </c>
      <c r="CV7" s="5">
        <v>83</v>
      </c>
      <c r="CW7" s="5">
        <v>84</v>
      </c>
      <c r="CX7" s="5">
        <v>85</v>
      </c>
      <c r="CY7" s="5">
        <v>86</v>
      </c>
      <c r="CZ7" s="5">
        <v>87</v>
      </c>
      <c r="DA7" s="5">
        <v>88</v>
      </c>
      <c r="DB7" s="5">
        <v>89</v>
      </c>
      <c r="DC7" s="5">
        <v>90</v>
      </c>
      <c r="DD7" s="5">
        <v>91</v>
      </c>
      <c r="DE7" s="5">
        <v>92</v>
      </c>
      <c r="DF7" s="5">
        <v>93</v>
      </c>
      <c r="DG7" s="5">
        <v>94</v>
      </c>
      <c r="DH7" s="5">
        <v>95</v>
      </c>
      <c r="DI7" s="5">
        <v>96</v>
      </c>
      <c r="DJ7" s="5">
        <v>97</v>
      </c>
      <c r="DK7" s="5">
        <v>98</v>
      </c>
      <c r="DL7" s="5">
        <v>99</v>
      </c>
      <c r="DM7" s="5">
        <v>100</v>
      </c>
      <c r="DN7" s="5">
        <v>101</v>
      </c>
      <c r="DO7" s="5">
        <v>102</v>
      </c>
      <c r="DP7" s="5">
        <v>103</v>
      </c>
      <c r="DQ7" s="5">
        <v>104</v>
      </c>
      <c r="DR7" s="5">
        <v>105</v>
      </c>
      <c r="DS7" s="5">
        <v>106</v>
      </c>
      <c r="DT7" s="5">
        <v>107</v>
      </c>
      <c r="DU7" s="5">
        <v>108</v>
      </c>
      <c r="DV7" s="5">
        <v>109</v>
      </c>
      <c r="DW7" s="5">
        <v>110</v>
      </c>
      <c r="DX7" s="5">
        <v>111</v>
      </c>
      <c r="DY7" s="5">
        <v>112</v>
      </c>
      <c r="DZ7" s="5">
        <v>113</v>
      </c>
      <c r="EA7" s="5">
        <v>114</v>
      </c>
      <c r="EB7" s="5">
        <v>115</v>
      </c>
      <c r="EC7" s="5">
        <v>116</v>
      </c>
      <c r="ED7" s="5">
        <v>117</v>
      </c>
      <c r="EE7" s="5">
        <v>118</v>
      </c>
      <c r="EF7" s="5">
        <v>119</v>
      </c>
      <c r="EG7" s="5">
        <v>120</v>
      </c>
      <c r="EH7" s="5">
        <v>121</v>
      </c>
      <c r="EI7" s="5">
        <v>122</v>
      </c>
      <c r="EJ7" s="5">
        <v>123</v>
      </c>
      <c r="EK7" s="5">
        <v>124</v>
      </c>
      <c r="EL7" s="5">
        <v>125</v>
      </c>
      <c r="EM7" s="5">
        <v>126</v>
      </c>
      <c r="EN7" s="5">
        <v>127</v>
      </c>
      <c r="EO7" s="5">
        <v>128</v>
      </c>
      <c r="EP7" s="5">
        <v>129</v>
      </c>
      <c r="EQ7" s="5">
        <v>130</v>
      </c>
      <c r="ER7" s="5">
        <v>131</v>
      </c>
      <c r="ES7" s="5">
        <v>132</v>
      </c>
      <c r="ET7" s="5">
        <v>133</v>
      </c>
      <c r="EU7" s="5">
        <v>134</v>
      </c>
      <c r="EV7" s="5">
        <v>135</v>
      </c>
      <c r="EW7" s="5">
        <v>136</v>
      </c>
      <c r="EX7" s="5">
        <v>137</v>
      </c>
      <c r="EY7" s="5">
        <v>138</v>
      </c>
      <c r="EZ7" s="5">
        <v>139</v>
      </c>
      <c r="FA7" s="5">
        <v>140</v>
      </c>
      <c r="FB7" s="5">
        <v>141</v>
      </c>
      <c r="FC7" s="5">
        <v>142</v>
      </c>
      <c r="FD7" s="5">
        <v>143</v>
      </c>
      <c r="FE7" s="5">
        <v>144</v>
      </c>
      <c r="FF7" s="5">
        <v>145</v>
      </c>
      <c r="FG7" s="5">
        <v>146</v>
      </c>
      <c r="FH7" s="5">
        <v>147</v>
      </c>
      <c r="FI7" s="5">
        <v>148</v>
      </c>
      <c r="FJ7" s="5">
        <v>149</v>
      </c>
      <c r="FK7" s="5">
        <v>150</v>
      </c>
      <c r="FL7" s="5">
        <v>151</v>
      </c>
      <c r="FM7" s="5">
        <v>152</v>
      </c>
      <c r="FN7" s="5">
        <v>153</v>
      </c>
      <c r="FO7" s="5">
        <v>154</v>
      </c>
      <c r="FP7" s="5">
        <v>155</v>
      </c>
      <c r="FQ7" s="5">
        <v>156</v>
      </c>
      <c r="FR7" s="5">
        <v>157</v>
      </c>
      <c r="FS7" s="5">
        <v>158</v>
      </c>
      <c r="FT7" s="5">
        <v>159</v>
      </c>
      <c r="FU7" s="5">
        <v>160</v>
      </c>
      <c r="FV7" s="5">
        <v>161</v>
      </c>
      <c r="FW7" s="5">
        <v>162</v>
      </c>
      <c r="FX7" s="5">
        <v>163</v>
      </c>
      <c r="FY7" s="5">
        <v>164</v>
      </c>
      <c r="FZ7" s="5">
        <v>165</v>
      </c>
      <c r="GA7" s="5">
        <v>166</v>
      </c>
      <c r="GB7" s="5">
        <v>167</v>
      </c>
      <c r="GC7" s="5">
        <v>168</v>
      </c>
      <c r="GD7" s="5">
        <v>169</v>
      </c>
      <c r="GE7" s="5">
        <v>170</v>
      </c>
      <c r="GF7" s="5">
        <v>171</v>
      </c>
      <c r="GG7" s="5">
        <v>172</v>
      </c>
      <c r="GH7" s="5">
        <v>173</v>
      </c>
      <c r="GI7" s="5">
        <v>174</v>
      </c>
      <c r="GJ7" s="5">
        <v>175</v>
      </c>
      <c r="GK7" s="5">
        <v>176</v>
      </c>
      <c r="GL7" s="5">
        <v>177</v>
      </c>
      <c r="GM7" s="5">
        <v>178</v>
      </c>
      <c r="GN7" s="5">
        <v>179</v>
      </c>
      <c r="GO7" s="5">
        <v>180</v>
      </c>
      <c r="GP7" s="5">
        <v>181</v>
      </c>
      <c r="GQ7" s="5">
        <v>182</v>
      </c>
      <c r="GR7" s="5">
        <v>183</v>
      </c>
      <c r="GS7" s="5">
        <v>184</v>
      </c>
      <c r="GT7" s="5">
        <v>185</v>
      </c>
      <c r="GU7" s="5">
        <v>186</v>
      </c>
      <c r="GV7" s="5">
        <v>187</v>
      </c>
      <c r="GW7" s="5">
        <v>188</v>
      </c>
      <c r="GX7" s="5">
        <v>189</v>
      </c>
      <c r="GY7" s="5">
        <v>190</v>
      </c>
      <c r="GZ7" s="5">
        <v>191</v>
      </c>
      <c r="HA7" s="5">
        <v>192</v>
      </c>
      <c r="HB7" s="5">
        <v>193</v>
      </c>
      <c r="HC7" s="5">
        <v>194</v>
      </c>
      <c r="HD7" s="5">
        <v>195</v>
      </c>
      <c r="HE7" s="5">
        <v>196</v>
      </c>
      <c r="HF7" s="5">
        <v>197</v>
      </c>
      <c r="HG7" s="5">
        <v>198</v>
      </c>
      <c r="HH7" s="5">
        <v>199</v>
      </c>
      <c r="HI7" s="5">
        <v>200</v>
      </c>
      <c r="HJ7" s="5">
        <v>201</v>
      </c>
      <c r="HK7" s="5">
        <v>202</v>
      </c>
      <c r="HL7" s="5">
        <v>203</v>
      </c>
      <c r="HM7" s="5">
        <v>204</v>
      </c>
      <c r="HN7" s="5">
        <v>205</v>
      </c>
      <c r="HO7" s="5">
        <v>206</v>
      </c>
      <c r="HP7" s="5">
        <v>207</v>
      </c>
      <c r="HQ7" s="5">
        <v>208</v>
      </c>
      <c r="HR7" s="5">
        <v>209</v>
      </c>
      <c r="HS7" s="5">
        <v>210</v>
      </c>
      <c r="HT7" s="5">
        <v>211</v>
      </c>
      <c r="HU7" s="5">
        <v>212</v>
      </c>
      <c r="HV7" s="5">
        <v>213</v>
      </c>
      <c r="HW7" s="5">
        <v>214</v>
      </c>
      <c r="HX7" s="5">
        <v>215</v>
      </c>
      <c r="HY7" s="5">
        <v>216</v>
      </c>
      <c r="HZ7" s="5">
        <v>217</v>
      </c>
      <c r="IA7" s="5">
        <v>218</v>
      </c>
      <c r="IB7" s="5">
        <v>219</v>
      </c>
      <c r="IC7" s="5">
        <v>220</v>
      </c>
      <c r="ID7" s="5">
        <v>221</v>
      </c>
      <c r="IE7" s="5">
        <v>222</v>
      </c>
      <c r="IF7" s="5">
        <v>223</v>
      </c>
      <c r="IG7" s="5">
        <v>224</v>
      </c>
      <c r="IH7" s="5">
        <v>225</v>
      </c>
      <c r="II7" s="5">
        <v>226</v>
      </c>
      <c r="IJ7" s="5">
        <v>227</v>
      </c>
      <c r="IK7" s="5">
        <v>228</v>
      </c>
      <c r="IL7" s="5">
        <v>229</v>
      </c>
      <c r="IM7" s="5">
        <v>230</v>
      </c>
      <c r="IN7" s="5">
        <v>231</v>
      </c>
      <c r="IO7" s="5">
        <v>232</v>
      </c>
      <c r="IP7" s="5">
        <v>233</v>
      </c>
      <c r="IQ7" s="5">
        <v>234</v>
      </c>
      <c r="IR7" s="5">
        <v>235</v>
      </c>
      <c r="IS7" s="5">
        <v>236</v>
      </c>
      <c r="IT7" s="5">
        <v>237</v>
      </c>
      <c r="IU7" s="5">
        <v>238</v>
      </c>
      <c r="IV7" s="5">
        <v>239</v>
      </c>
      <c r="IW7" s="5">
        <v>240</v>
      </c>
      <c r="IX7" s="5">
        <v>241</v>
      </c>
      <c r="IY7" s="5">
        <v>242</v>
      </c>
      <c r="IZ7" s="5">
        <v>243</v>
      </c>
      <c r="JA7" s="5">
        <v>244</v>
      </c>
      <c r="JB7" s="5">
        <v>245</v>
      </c>
      <c r="JC7" s="5">
        <v>246</v>
      </c>
      <c r="JD7" s="5">
        <v>247</v>
      </c>
      <c r="JE7" s="5">
        <v>248</v>
      </c>
      <c r="JF7" s="5">
        <v>249</v>
      </c>
      <c r="JG7" s="5">
        <v>250</v>
      </c>
      <c r="JH7" s="5">
        <v>251</v>
      </c>
      <c r="JI7" s="5">
        <v>252</v>
      </c>
      <c r="JJ7" s="5">
        <v>253</v>
      </c>
      <c r="JK7" s="5">
        <v>254</v>
      </c>
      <c r="JL7" s="5">
        <v>255</v>
      </c>
      <c r="JM7" s="5">
        <v>256</v>
      </c>
      <c r="JN7" s="5">
        <v>257</v>
      </c>
      <c r="JO7" s="5">
        <v>258</v>
      </c>
      <c r="JP7" s="5">
        <v>259</v>
      </c>
      <c r="JQ7" s="5">
        <v>260</v>
      </c>
      <c r="JR7" s="5">
        <v>261</v>
      </c>
      <c r="JS7" s="5">
        <v>262</v>
      </c>
      <c r="JT7" s="5">
        <v>263</v>
      </c>
      <c r="JU7" s="5">
        <v>264</v>
      </c>
      <c r="JV7" s="5">
        <v>265</v>
      </c>
      <c r="JW7" s="5">
        <v>266</v>
      </c>
      <c r="JX7" s="5">
        <v>267</v>
      </c>
      <c r="JY7" s="5">
        <v>268</v>
      </c>
      <c r="JZ7" s="5">
        <v>269</v>
      </c>
      <c r="KA7" s="5">
        <v>270</v>
      </c>
      <c r="KB7" s="5">
        <v>271</v>
      </c>
      <c r="KC7" s="5">
        <v>272</v>
      </c>
      <c r="KD7" s="5">
        <v>273</v>
      </c>
      <c r="KE7" s="5">
        <v>274</v>
      </c>
      <c r="KF7" s="5">
        <v>275</v>
      </c>
      <c r="KG7" s="5">
        <v>276</v>
      </c>
      <c r="KH7" s="5">
        <v>277</v>
      </c>
      <c r="KI7" s="5">
        <v>278</v>
      </c>
      <c r="KJ7" s="5">
        <v>279</v>
      </c>
      <c r="KK7" s="5">
        <v>280</v>
      </c>
      <c r="KL7" s="5">
        <v>281</v>
      </c>
      <c r="KM7" s="5">
        <v>282</v>
      </c>
      <c r="KN7" s="5">
        <v>283</v>
      </c>
      <c r="KO7" s="5">
        <v>284</v>
      </c>
      <c r="KP7" s="5">
        <v>285</v>
      </c>
      <c r="KQ7" s="5">
        <v>286</v>
      </c>
      <c r="KR7" s="5">
        <v>287</v>
      </c>
      <c r="KS7" s="5">
        <v>288</v>
      </c>
      <c r="KT7" s="19"/>
    </row>
    <row r="8" spans="1:306" ht="18.75">
      <c r="B8" s="173"/>
      <c r="C8" s="134"/>
      <c r="F8" s="135" t="s">
        <v>88</v>
      </c>
      <c r="G8" s="134"/>
      <c r="H8" s="138" t="s">
        <v>89</v>
      </c>
      <c r="I8" s="139"/>
      <c r="J8" s="19"/>
      <c r="L8" s="80" t="s">
        <v>90</v>
      </c>
      <c r="M8" s="80" t="s">
        <v>91</v>
      </c>
      <c r="N8" s="80" t="s">
        <v>92</v>
      </c>
      <c r="P8" s="134"/>
      <c r="Q8" s="138" t="s">
        <v>93</v>
      </c>
      <c r="R8" s="140"/>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2"/>
      <c r="KT8" s="19"/>
    </row>
    <row r="9" spans="1:306" ht="18.75">
      <c r="B9" s="173"/>
      <c r="C9" s="134"/>
      <c r="F9" s="135" t="s">
        <v>94</v>
      </c>
      <c r="G9" s="134"/>
      <c r="H9" s="138" t="s">
        <v>95</v>
      </c>
      <c r="I9" s="139"/>
      <c r="J9" s="19"/>
      <c r="L9" s="143">
        <f>ROUND(IF(SUM(R8:KS8)=0,1.05,MAX(N9,N9^2)),2)</f>
        <v>1.05</v>
      </c>
      <c r="M9" s="144">
        <f>ROUND(IF(SUM(R8:KS8)=0,NSW_RLWP,SUMPRODUCT(R8:KS8,NSW_PHH)/SUM(R9:KS9)),2)</f>
        <v>69.400000000000006</v>
      </c>
      <c r="N9" s="144">
        <f>ROUND(M9/NSW_RLWP,2)</f>
        <v>1</v>
      </c>
      <c r="P9" s="134"/>
      <c r="Q9" s="138" t="s">
        <v>96</v>
      </c>
      <c r="R9" s="145"/>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6"/>
      <c r="JR9" s="146"/>
      <c r="JS9" s="146"/>
      <c r="JT9" s="146"/>
      <c r="JU9" s="146"/>
      <c r="JV9" s="146"/>
      <c r="JW9" s="146"/>
      <c r="JX9" s="146"/>
      <c r="JY9" s="146"/>
      <c r="JZ9" s="146"/>
      <c r="KA9" s="146"/>
      <c r="KB9" s="146"/>
      <c r="KC9" s="146"/>
      <c r="KD9" s="146"/>
      <c r="KE9" s="146"/>
      <c r="KF9" s="146"/>
      <c r="KG9" s="146"/>
      <c r="KH9" s="146"/>
      <c r="KI9" s="146"/>
      <c r="KJ9" s="146"/>
      <c r="KK9" s="146"/>
      <c r="KL9" s="146"/>
      <c r="KM9" s="146"/>
      <c r="KN9" s="146"/>
      <c r="KO9" s="146"/>
      <c r="KP9" s="146"/>
      <c r="KQ9" s="146"/>
      <c r="KR9" s="146"/>
      <c r="KS9" s="147"/>
      <c r="KT9" s="19"/>
    </row>
    <row r="10" spans="1:306" ht="18.75">
      <c r="B10" s="173"/>
      <c r="C10" s="134"/>
      <c r="F10" s="135" t="s">
        <v>97</v>
      </c>
      <c r="G10" s="134"/>
      <c r="H10" s="138" t="s">
        <v>98</v>
      </c>
      <c r="I10" s="139"/>
      <c r="J10" s="19"/>
      <c r="P10" s="134"/>
      <c r="Q10" s="138" t="s">
        <v>99</v>
      </c>
      <c r="R10" s="145"/>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c r="IR10" s="146"/>
      <c r="IS10" s="146"/>
      <c r="IT10" s="146"/>
      <c r="IU10" s="146"/>
      <c r="IV10" s="146"/>
      <c r="IW10" s="146"/>
      <c r="IX10" s="146"/>
      <c r="IY10" s="146"/>
      <c r="IZ10" s="146"/>
      <c r="JA10" s="146"/>
      <c r="JB10" s="146"/>
      <c r="JC10" s="146"/>
      <c r="JD10" s="146"/>
      <c r="JE10" s="146"/>
      <c r="JF10" s="146"/>
      <c r="JG10" s="146"/>
      <c r="JH10" s="146"/>
      <c r="JI10" s="146"/>
      <c r="JJ10" s="146"/>
      <c r="JK10" s="146"/>
      <c r="JL10" s="146"/>
      <c r="JM10" s="146"/>
      <c r="JN10" s="146"/>
      <c r="JO10" s="146"/>
      <c r="JP10" s="146"/>
      <c r="JQ10" s="146"/>
      <c r="JR10" s="146"/>
      <c r="JS10" s="146"/>
      <c r="JT10" s="146"/>
      <c r="JU10" s="146"/>
      <c r="JV10" s="146"/>
      <c r="JW10" s="146"/>
      <c r="JX10" s="146"/>
      <c r="JY10" s="146"/>
      <c r="JZ10" s="146"/>
      <c r="KA10" s="146"/>
      <c r="KB10" s="146"/>
      <c r="KC10" s="146"/>
      <c r="KD10" s="146"/>
      <c r="KE10" s="146"/>
      <c r="KF10" s="146"/>
      <c r="KG10" s="146"/>
      <c r="KH10" s="146"/>
      <c r="KI10" s="146"/>
      <c r="KJ10" s="146"/>
      <c r="KK10" s="146"/>
      <c r="KL10" s="146"/>
      <c r="KM10" s="146"/>
      <c r="KN10" s="146"/>
      <c r="KO10" s="146"/>
      <c r="KP10" s="146"/>
      <c r="KQ10" s="146"/>
      <c r="KR10" s="146"/>
      <c r="KS10" s="147"/>
      <c r="KT10" s="19"/>
    </row>
    <row r="11" spans="1:306" ht="18.75">
      <c r="B11" s="173"/>
      <c r="C11" s="134"/>
      <c r="F11" s="135" t="s">
        <v>100</v>
      </c>
      <c r="G11" s="134"/>
      <c r="H11" s="138" t="s">
        <v>101</v>
      </c>
      <c r="I11" s="139"/>
      <c r="J11" s="19"/>
      <c r="L11" s="80" t="s">
        <v>102</v>
      </c>
      <c r="M11" s="80" t="s">
        <v>103</v>
      </c>
      <c r="N11" s="80" t="s">
        <v>104</v>
      </c>
      <c r="P11" s="134"/>
      <c r="Q11" s="138" t="s">
        <v>105</v>
      </c>
      <c r="R11" s="145"/>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c r="IB11" s="146"/>
      <c r="IC11" s="146"/>
      <c r="ID11" s="146"/>
      <c r="IE11" s="146"/>
      <c r="IF11" s="146"/>
      <c r="IG11" s="146"/>
      <c r="IH11" s="146"/>
      <c r="II11" s="146"/>
      <c r="IJ11" s="146"/>
      <c r="IK11" s="146"/>
      <c r="IL11" s="146"/>
      <c r="IM11" s="146"/>
      <c r="IN11" s="146"/>
      <c r="IO11" s="146"/>
      <c r="IP11" s="146"/>
      <c r="IQ11" s="146"/>
      <c r="IR11" s="146"/>
      <c r="IS11" s="146"/>
      <c r="IT11" s="146"/>
      <c r="IU11" s="146"/>
      <c r="IV11" s="146"/>
      <c r="IW11" s="146"/>
      <c r="IX11" s="146"/>
      <c r="IY11" s="146"/>
      <c r="IZ11" s="146"/>
      <c r="JA11" s="146"/>
      <c r="JB11" s="146"/>
      <c r="JC11" s="146"/>
      <c r="JD11" s="146"/>
      <c r="JE11" s="146"/>
      <c r="JF11" s="146"/>
      <c r="JG11" s="146"/>
      <c r="JH11" s="146"/>
      <c r="JI11" s="146"/>
      <c r="JJ11" s="146"/>
      <c r="JK11" s="146"/>
      <c r="JL11" s="146"/>
      <c r="JM11" s="146"/>
      <c r="JN11" s="146"/>
      <c r="JO11" s="146"/>
      <c r="JP11" s="146"/>
      <c r="JQ11" s="146"/>
      <c r="JR11" s="146"/>
      <c r="JS11" s="146"/>
      <c r="JT11" s="146"/>
      <c r="JU11" s="146"/>
      <c r="JV11" s="146"/>
      <c r="JW11" s="146"/>
      <c r="JX11" s="146"/>
      <c r="JY11" s="146"/>
      <c r="JZ11" s="146"/>
      <c r="KA11" s="146"/>
      <c r="KB11" s="146"/>
      <c r="KC11" s="146"/>
      <c r="KD11" s="146"/>
      <c r="KE11" s="146"/>
      <c r="KF11" s="146"/>
      <c r="KG11" s="146"/>
      <c r="KH11" s="146"/>
      <c r="KI11" s="146"/>
      <c r="KJ11" s="146"/>
      <c r="KK11" s="146"/>
      <c r="KL11" s="146"/>
      <c r="KM11" s="146"/>
      <c r="KN11" s="146"/>
      <c r="KO11" s="146"/>
      <c r="KP11" s="146"/>
      <c r="KQ11" s="146"/>
      <c r="KR11" s="146"/>
      <c r="KS11" s="147"/>
      <c r="KT11" s="19"/>
    </row>
    <row r="12" spans="1:306" ht="18.75">
      <c r="B12" s="173"/>
      <c r="C12" s="134"/>
      <c r="F12" s="135" t="s">
        <v>106</v>
      </c>
      <c r="G12" s="134"/>
      <c r="H12" s="138" t="s">
        <v>107</v>
      </c>
      <c r="I12" s="139"/>
      <c r="J12" s="19"/>
      <c r="L12" s="143">
        <f>ROUND(IF(SUM(R15:KS15)=0,0.95,MAX(N12,N12^2)),2)</f>
        <v>0.95</v>
      </c>
      <c r="M12" s="144">
        <f>ROUND(IF(SUM(R15:KS15)=0,NSW_RLWP,SUMPRODUCT(R15:KS15,NSW_PHH)/SUM(R16:KS16)),2)</f>
        <v>69.400000000000006</v>
      </c>
      <c r="N12" s="144">
        <f>ROUND(M12/NSW_RLWP,2)</f>
        <v>1</v>
      </c>
      <c r="P12" s="134"/>
      <c r="Q12" s="138" t="s">
        <v>108</v>
      </c>
      <c r="R12" s="145"/>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c r="IR12" s="146"/>
      <c r="IS12" s="146"/>
      <c r="IT12" s="146"/>
      <c r="IU12" s="146"/>
      <c r="IV12" s="146"/>
      <c r="IW12" s="146"/>
      <c r="IX12" s="146"/>
      <c r="IY12" s="146"/>
      <c r="IZ12" s="146"/>
      <c r="JA12" s="146"/>
      <c r="JB12" s="146"/>
      <c r="JC12" s="146"/>
      <c r="JD12" s="146"/>
      <c r="JE12" s="146"/>
      <c r="JF12" s="146"/>
      <c r="JG12" s="146"/>
      <c r="JH12" s="146"/>
      <c r="JI12" s="146"/>
      <c r="JJ12" s="146"/>
      <c r="JK12" s="146"/>
      <c r="JL12" s="146"/>
      <c r="JM12" s="146"/>
      <c r="JN12" s="146"/>
      <c r="JO12" s="146"/>
      <c r="JP12" s="146"/>
      <c r="JQ12" s="146"/>
      <c r="JR12" s="146"/>
      <c r="JS12" s="146"/>
      <c r="JT12" s="146"/>
      <c r="JU12" s="146"/>
      <c r="JV12" s="146"/>
      <c r="JW12" s="146"/>
      <c r="JX12" s="146"/>
      <c r="JY12" s="146"/>
      <c r="JZ12" s="146"/>
      <c r="KA12" s="146"/>
      <c r="KB12" s="146"/>
      <c r="KC12" s="146"/>
      <c r="KD12" s="146"/>
      <c r="KE12" s="146"/>
      <c r="KF12" s="146"/>
      <c r="KG12" s="146"/>
      <c r="KH12" s="146"/>
      <c r="KI12" s="146"/>
      <c r="KJ12" s="146"/>
      <c r="KK12" s="146"/>
      <c r="KL12" s="146"/>
      <c r="KM12" s="146"/>
      <c r="KN12" s="146"/>
      <c r="KO12" s="146"/>
      <c r="KP12" s="146"/>
      <c r="KQ12" s="146"/>
      <c r="KR12" s="146"/>
      <c r="KS12" s="147"/>
      <c r="KT12" s="19"/>
    </row>
    <row r="13" spans="1:306" ht="18.75">
      <c r="B13" s="173"/>
      <c r="C13" s="134"/>
      <c r="F13" s="135"/>
      <c r="G13" s="134"/>
      <c r="H13" s="138" t="s">
        <v>109</v>
      </c>
      <c r="I13" s="139"/>
      <c r="J13" s="19"/>
      <c r="P13" s="134"/>
      <c r="Q13" s="138" t="s">
        <v>110</v>
      </c>
      <c r="R13" s="145"/>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6"/>
      <c r="IL13" s="146"/>
      <c r="IM13" s="146"/>
      <c r="IN13" s="146"/>
      <c r="IO13" s="146"/>
      <c r="IP13" s="146"/>
      <c r="IQ13" s="146"/>
      <c r="IR13" s="146"/>
      <c r="IS13" s="146"/>
      <c r="IT13" s="146"/>
      <c r="IU13" s="146"/>
      <c r="IV13" s="146"/>
      <c r="IW13" s="146"/>
      <c r="IX13" s="146"/>
      <c r="IY13" s="146"/>
      <c r="IZ13" s="146"/>
      <c r="JA13" s="146"/>
      <c r="JB13" s="146"/>
      <c r="JC13" s="146"/>
      <c r="JD13" s="146"/>
      <c r="JE13" s="146"/>
      <c r="JF13" s="146"/>
      <c r="JG13" s="146"/>
      <c r="JH13" s="146"/>
      <c r="JI13" s="146"/>
      <c r="JJ13" s="146"/>
      <c r="JK13" s="146"/>
      <c r="JL13" s="146"/>
      <c r="JM13" s="146"/>
      <c r="JN13" s="146"/>
      <c r="JO13" s="146"/>
      <c r="JP13" s="146"/>
      <c r="JQ13" s="146"/>
      <c r="JR13" s="146"/>
      <c r="JS13" s="146"/>
      <c r="JT13" s="146"/>
      <c r="JU13" s="146"/>
      <c r="JV13" s="146"/>
      <c r="JW13" s="146"/>
      <c r="JX13" s="146"/>
      <c r="JY13" s="146"/>
      <c r="JZ13" s="146"/>
      <c r="KA13" s="146"/>
      <c r="KB13" s="146"/>
      <c r="KC13" s="146"/>
      <c r="KD13" s="146"/>
      <c r="KE13" s="146"/>
      <c r="KF13" s="146"/>
      <c r="KG13" s="146"/>
      <c r="KH13" s="146"/>
      <c r="KI13" s="146"/>
      <c r="KJ13" s="146"/>
      <c r="KK13" s="146"/>
      <c r="KL13" s="146"/>
      <c r="KM13" s="146"/>
      <c r="KN13" s="146"/>
      <c r="KO13" s="146"/>
      <c r="KP13" s="146"/>
      <c r="KQ13" s="146"/>
      <c r="KR13" s="146"/>
      <c r="KS13" s="147"/>
      <c r="KT13" s="19"/>
    </row>
    <row r="14" spans="1:306" ht="18.75">
      <c r="B14" s="173"/>
      <c r="C14" s="134"/>
      <c r="F14" s="135"/>
      <c r="G14" s="134"/>
      <c r="H14" s="138" t="s">
        <v>111</v>
      </c>
      <c r="I14" s="139"/>
      <c r="J14" s="19"/>
      <c r="L14" s="80" t="s">
        <v>112</v>
      </c>
      <c r="M14" s="80" t="s">
        <v>113</v>
      </c>
      <c r="N14" s="80" t="s">
        <v>114</v>
      </c>
      <c r="P14" s="134"/>
      <c r="Q14" s="138" t="s">
        <v>115</v>
      </c>
      <c r="R14" s="145"/>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6"/>
      <c r="IL14" s="146"/>
      <c r="IM14" s="146"/>
      <c r="IN14" s="146"/>
      <c r="IO14" s="146"/>
      <c r="IP14" s="146"/>
      <c r="IQ14" s="146"/>
      <c r="IR14" s="146"/>
      <c r="IS14" s="146"/>
      <c r="IT14" s="146"/>
      <c r="IU14" s="146"/>
      <c r="IV14" s="146"/>
      <c r="IW14" s="146"/>
      <c r="IX14" s="146"/>
      <c r="IY14" s="146"/>
      <c r="IZ14" s="146"/>
      <c r="JA14" s="146"/>
      <c r="JB14" s="146"/>
      <c r="JC14" s="146"/>
      <c r="JD14" s="146"/>
      <c r="JE14" s="146"/>
      <c r="JF14" s="146"/>
      <c r="JG14" s="146"/>
      <c r="JH14" s="146"/>
      <c r="JI14" s="146"/>
      <c r="JJ14" s="146"/>
      <c r="JK14" s="146"/>
      <c r="JL14" s="146"/>
      <c r="JM14" s="146"/>
      <c r="JN14" s="146"/>
      <c r="JO14" s="146"/>
      <c r="JP14" s="146"/>
      <c r="JQ14" s="146"/>
      <c r="JR14" s="146"/>
      <c r="JS14" s="146"/>
      <c r="JT14" s="146"/>
      <c r="JU14" s="146"/>
      <c r="JV14" s="146"/>
      <c r="JW14" s="146"/>
      <c r="JX14" s="146"/>
      <c r="JY14" s="146"/>
      <c r="JZ14" s="146"/>
      <c r="KA14" s="146"/>
      <c r="KB14" s="146"/>
      <c r="KC14" s="146"/>
      <c r="KD14" s="146"/>
      <c r="KE14" s="146"/>
      <c r="KF14" s="146"/>
      <c r="KG14" s="146"/>
      <c r="KH14" s="146"/>
      <c r="KI14" s="146"/>
      <c r="KJ14" s="146"/>
      <c r="KK14" s="146"/>
      <c r="KL14" s="146"/>
      <c r="KM14" s="146"/>
      <c r="KN14" s="146"/>
      <c r="KO14" s="146"/>
      <c r="KP14" s="146"/>
      <c r="KQ14" s="146"/>
      <c r="KR14" s="146"/>
      <c r="KS14" s="147"/>
      <c r="KT14" s="19"/>
    </row>
    <row r="15" spans="1:306" ht="18.75">
      <c r="B15" s="173"/>
      <c r="C15" s="134"/>
      <c r="F15" s="135" t="s">
        <v>116</v>
      </c>
      <c r="G15" s="134"/>
      <c r="H15" s="138" t="s">
        <v>117</v>
      </c>
      <c r="I15" s="139"/>
      <c r="J15" s="19"/>
      <c r="L15" s="143">
        <f>ROUND(MAX(N15,N15^2),2)</f>
        <v>1</v>
      </c>
      <c r="M15" s="144">
        <f>ROUND(IF(SUM(R22:KS22)=0,NSW_RLWP,SUMPRODUCT(R22:KS22,NSW_PHH)/SUM(R22:KS22)),2)</f>
        <v>69.400000000000006</v>
      </c>
      <c r="N15" s="144">
        <f>ROUND(M15/NSW_RLWP,2)</f>
        <v>1</v>
      </c>
      <c r="P15" s="134"/>
      <c r="Q15" s="138" t="s">
        <v>118</v>
      </c>
      <c r="R15" s="145"/>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c r="IN15" s="146"/>
      <c r="IO15" s="146"/>
      <c r="IP15" s="146"/>
      <c r="IQ15" s="146"/>
      <c r="IR15" s="146"/>
      <c r="IS15" s="146"/>
      <c r="IT15" s="146"/>
      <c r="IU15" s="146"/>
      <c r="IV15" s="146"/>
      <c r="IW15" s="146"/>
      <c r="IX15" s="146"/>
      <c r="IY15" s="146"/>
      <c r="IZ15" s="146"/>
      <c r="JA15" s="146"/>
      <c r="JB15" s="146"/>
      <c r="JC15" s="146"/>
      <c r="JD15" s="146"/>
      <c r="JE15" s="146"/>
      <c r="JF15" s="146"/>
      <c r="JG15" s="146"/>
      <c r="JH15" s="146"/>
      <c r="JI15" s="146"/>
      <c r="JJ15" s="146"/>
      <c r="JK15" s="146"/>
      <c r="JL15" s="146"/>
      <c r="JM15" s="146"/>
      <c r="JN15" s="146"/>
      <c r="JO15" s="146"/>
      <c r="JP15" s="146"/>
      <c r="JQ15" s="146"/>
      <c r="JR15" s="146"/>
      <c r="JS15" s="146"/>
      <c r="JT15" s="146"/>
      <c r="JU15" s="146"/>
      <c r="JV15" s="146"/>
      <c r="JW15" s="146"/>
      <c r="JX15" s="146"/>
      <c r="JY15" s="146"/>
      <c r="JZ15" s="146"/>
      <c r="KA15" s="146"/>
      <c r="KB15" s="146"/>
      <c r="KC15" s="146"/>
      <c r="KD15" s="146"/>
      <c r="KE15" s="146"/>
      <c r="KF15" s="146"/>
      <c r="KG15" s="146"/>
      <c r="KH15" s="146"/>
      <c r="KI15" s="146"/>
      <c r="KJ15" s="146"/>
      <c r="KK15" s="146"/>
      <c r="KL15" s="146"/>
      <c r="KM15" s="146"/>
      <c r="KN15" s="146"/>
      <c r="KO15" s="146"/>
      <c r="KP15" s="146"/>
      <c r="KQ15" s="146"/>
      <c r="KR15" s="146"/>
      <c r="KS15" s="147"/>
      <c r="KT15" s="19"/>
    </row>
    <row r="16" spans="1:306" ht="18.75">
      <c r="B16" s="173"/>
      <c r="C16" s="134"/>
      <c r="F16" s="135" t="s">
        <v>119</v>
      </c>
      <c r="G16" s="134"/>
      <c r="H16" s="138" t="s">
        <v>120</v>
      </c>
      <c r="I16" s="139"/>
      <c r="J16" s="19"/>
      <c r="P16" s="134"/>
      <c r="Q16" s="138" t="s">
        <v>121</v>
      </c>
      <c r="R16" s="145"/>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7"/>
      <c r="KT16" s="19"/>
    </row>
    <row r="17" spans="2:306" ht="18.75">
      <c r="B17" s="173"/>
      <c r="C17" s="134"/>
      <c r="F17" s="135" t="s">
        <v>122</v>
      </c>
      <c r="G17" s="134"/>
      <c r="H17" s="138" t="s">
        <v>123</v>
      </c>
      <c r="I17" s="139"/>
      <c r="J17" s="19"/>
      <c r="L17" s="80" t="s">
        <v>124</v>
      </c>
      <c r="M17" s="80" t="s">
        <v>125</v>
      </c>
      <c r="N17" s="80" t="s">
        <v>126</v>
      </c>
      <c r="P17" s="134"/>
      <c r="Q17" s="138" t="s">
        <v>127</v>
      </c>
      <c r="R17" s="145"/>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c r="IB17" s="146"/>
      <c r="IC17" s="146"/>
      <c r="ID17" s="146"/>
      <c r="IE17" s="146"/>
      <c r="IF17" s="146"/>
      <c r="IG17" s="146"/>
      <c r="IH17" s="146"/>
      <c r="II17" s="146"/>
      <c r="IJ17" s="146"/>
      <c r="IK17" s="146"/>
      <c r="IL17" s="146"/>
      <c r="IM17" s="146"/>
      <c r="IN17" s="146"/>
      <c r="IO17" s="146"/>
      <c r="IP17" s="146"/>
      <c r="IQ17" s="146"/>
      <c r="IR17" s="146"/>
      <c r="IS17" s="146"/>
      <c r="IT17" s="146"/>
      <c r="IU17" s="146"/>
      <c r="IV17" s="146"/>
      <c r="IW17" s="146"/>
      <c r="IX17" s="146"/>
      <c r="IY17" s="146"/>
      <c r="IZ17" s="146"/>
      <c r="JA17" s="146"/>
      <c r="JB17" s="146"/>
      <c r="JC17" s="146"/>
      <c r="JD17" s="146"/>
      <c r="JE17" s="146"/>
      <c r="JF17" s="146"/>
      <c r="JG17" s="146"/>
      <c r="JH17" s="146"/>
      <c r="JI17" s="146"/>
      <c r="JJ17" s="146"/>
      <c r="JK17" s="146"/>
      <c r="JL17" s="146"/>
      <c r="JM17" s="146"/>
      <c r="JN17" s="146"/>
      <c r="JO17" s="146"/>
      <c r="JP17" s="146"/>
      <c r="JQ17" s="146"/>
      <c r="JR17" s="146"/>
      <c r="JS17" s="146"/>
      <c r="JT17" s="146"/>
      <c r="JU17" s="146"/>
      <c r="JV17" s="146"/>
      <c r="JW17" s="146"/>
      <c r="JX17" s="146"/>
      <c r="JY17" s="146"/>
      <c r="JZ17" s="146"/>
      <c r="KA17" s="146"/>
      <c r="KB17" s="146"/>
      <c r="KC17" s="146"/>
      <c r="KD17" s="146"/>
      <c r="KE17" s="146"/>
      <c r="KF17" s="146"/>
      <c r="KG17" s="146"/>
      <c r="KH17" s="146"/>
      <c r="KI17" s="146"/>
      <c r="KJ17" s="146"/>
      <c r="KK17" s="146"/>
      <c r="KL17" s="146"/>
      <c r="KM17" s="146"/>
      <c r="KN17" s="146"/>
      <c r="KO17" s="146"/>
      <c r="KP17" s="146"/>
      <c r="KQ17" s="146"/>
      <c r="KR17" s="146"/>
      <c r="KS17" s="147"/>
      <c r="KT17" s="19"/>
    </row>
    <row r="18" spans="2:306" ht="18.75">
      <c r="B18" s="173"/>
      <c r="C18" s="134"/>
      <c r="F18" s="135" t="s">
        <v>128</v>
      </c>
      <c r="G18" s="134"/>
      <c r="H18" s="138" t="s">
        <v>129</v>
      </c>
      <c r="I18" s="139"/>
      <c r="J18" s="19"/>
      <c r="L18" s="143">
        <f>ROUND(MAX(N18,N18^2),2)</f>
        <v>1</v>
      </c>
      <c r="M18" s="144">
        <f>ROUND(IF(SUM(R23:KS23)=0,NSW_RLWPC100,SUMPRODUCT(R23:KS23,NSW_PHHC100)/SUM(R23:KS23)),2)</f>
        <v>59.34</v>
      </c>
      <c r="N18" s="144">
        <f>ROUND(M18/NSW_RLWPC100,2)</f>
        <v>1</v>
      </c>
      <c r="P18" s="134"/>
      <c r="Q18" s="138" t="s">
        <v>130</v>
      </c>
      <c r="R18" s="145"/>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c r="IB18" s="146"/>
      <c r="IC18" s="146"/>
      <c r="ID18" s="146"/>
      <c r="IE18" s="146"/>
      <c r="IF18" s="146"/>
      <c r="IG18" s="146"/>
      <c r="IH18" s="146"/>
      <c r="II18" s="146"/>
      <c r="IJ18" s="146"/>
      <c r="IK18" s="146"/>
      <c r="IL18" s="146"/>
      <c r="IM18" s="146"/>
      <c r="IN18" s="146"/>
      <c r="IO18" s="146"/>
      <c r="IP18" s="146"/>
      <c r="IQ18" s="146"/>
      <c r="IR18" s="146"/>
      <c r="IS18" s="146"/>
      <c r="IT18" s="146"/>
      <c r="IU18" s="146"/>
      <c r="IV18" s="146"/>
      <c r="IW18" s="146"/>
      <c r="IX18" s="146"/>
      <c r="IY18" s="146"/>
      <c r="IZ18" s="146"/>
      <c r="JA18" s="146"/>
      <c r="JB18" s="146"/>
      <c r="JC18" s="146"/>
      <c r="JD18" s="146"/>
      <c r="JE18" s="146"/>
      <c r="JF18" s="146"/>
      <c r="JG18" s="146"/>
      <c r="JH18" s="146"/>
      <c r="JI18" s="146"/>
      <c r="JJ18" s="146"/>
      <c r="JK18" s="146"/>
      <c r="JL18" s="146"/>
      <c r="JM18" s="146"/>
      <c r="JN18" s="146"/>
      <c r="JO18" s="146"/>
      <c r="JP18" s="146"/>
      <c r="JQ18" s="146"/>
      <c r="JR18" s="146"/>
      <c r="JS18" s="146"/>
      <c r="JT18" s="146"/>
      <c r="JU18" s="146"/>
      <c r="JV18" s="146"/>
      <c r="JW18" s="146"/>
      <c r="JX18" s="146"/>
      <c r="JY18" s="146"/>
      <c r="JZ18" s="146"/>
      <c r="KA18" s="146"/>
      <c r="KB18" s="146"/>
      <c r="KC18" s="146"/>
      <c r="KD18" s="146"/>
      <c r="KE18" s="146"/>
      <c r="KF18" s="146"/>
      <c r="KG18" s="146"/>
      <c r="KH18" s="146"/>
      <c r="KI18" s="146"/>
      <c r="KJ18" s="146"/>
      <c r="KK18" s="146"/>
      <c r="KL18" s="146"/>
      <c r="KM18" s="146"/>
      <c r="KN18" s="146"/>
      <c r="KO18" s="146"/>
      <c r="KP18" s="146"/>
      <c r="KQ18" s="146"/>
      <c r="KR18" s="146"/>
      <c r="KS18" s="147"/>
      <c r="KT18" s="19"/>
    </row>
    <row r="19" spans="2:306" ht="18.75">
      <c r="B19" s="173"/>
      <c r="C19" s="134"/>
      <c r="F19" s="135" t="s">
        <v>131</v>
      </c>
      <c r="G19" s="134"/>
      <c r="H19" s="138" t="s">
        <v>132</v>
      </c>
      <c r="I19" s="139"/>
      <c r="J19" s="19"/>
      <c r="L19"/>
      <c r="P19" s="134"/>
      <c r="Q19" s="138" t="s">
        <v>133</v>
      </c>
      <c r="R19" s="145"/>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c r="GV19" s="146"/>
      <c r="GW19" s="146"/>
      <c r="GX19" s="146"/>
      <c r="GY19" s="146"/>
      <c r="GZ19" s="146"/>
      <c r="HA19" s="146"/>
      <c r="HB19" s="146"/>
      <c r="HC19" s="146"/>
      <c r="HD19" s="146"/>
      <c r="HE19" s="146"/>
      <c r="HF19" s="146"/>
      <c r="HG19" s="146"/>
      <c r="HH19" s="146"/>
      <c r="HI19" s="146"/>
      <c r="HJ19" s="146"/>
      <c r="HK19" s="146"/>
      <c r="HL19" s="146"/>
      <c r="HM19" s="146"/>
      <c r="HN19" s="146"/>
      <c r="HO19" s="146"/>
      <c r="HP19" s="146"/>
      <c r="HQ19" s="146"/>
      <c r="HR19" s="146"/>
      <c r="HS19" s="146"/>
      <c r="HT19" s="146"/>
      <c r="HU19" s="146"/>
      <c r="HV19" s="146"/>
      <c r="HW19" s="146"/>
      <c r="HX19" s="146"/>
      <c r="HY19" s="146"/>
      <c r="HZ19" s="146"/>
      <c r="IA19" s="146"/>
      <c r="IB19" s="146"/>
      <c r="IC19" s="146"/>
      <c r="ID19" s="146"/>
      <c r="IE19" s="146"/>
      <c r="IF19" s="146"/>
      <c r="IG19" s="146"/>
      <c r="IH19" s="146"/>
      <c r="II19" s="146"/>
      <c r="IJ19" s="146"/>
      <c r="IK19" s="146"/>
      <c r="IL19" s="146"/>
      <c r="IM19" s="146"/>
      <c r="IN19" s="146"/>
      <c r="IO19" s="146"/>
      <c r="IP19" s="146"/>
      <c r="IQ19" s="146"/>
      <c r="IR19" s="146"/>
      <c r="IS19" s="146"/>
      <c r="IT19" s="146"/>
      <c r="IU19" s="146"/>
      <c r="IV19" s="146"/>
      <c r="IW19" s="146"/>
      <c r="IX19" s="146"/>
      <c r="IY19" s="146"/>
      <c r="IZ19" s="146"/>
      <c r="JA19" s="146"/>
      <c r="JB19" s="146"/>
      <c r="JC19" s="146"/>
      <c r="JD19" s="146"/>
      <c r="JE19" s="146"/>
      <c r="JF19" s="146"/>
      <c r="JG19" s="146"/>
      <c r="JH19" s="146"/>
      <c r="JI19" s="146"/>
      <c r="JJ19" s="146"/>
      <c r="JK19" s="146"/>
      <c r="JL19" s="146"/>
      <c r="JM19" s="146"/>
      <c r="JN19" s="146"/>
      <c r="JO19" s="146"/>
      <c r="JP19" s="146"/>
      <c r="JQ19" s="146"/>
      <c r="JR19" s="146"/>
      <c r="JS19" s="146"/>
      <c r="JT19" s="146"/>
      <c r="JU19" s="146"/>
      <c r="JV19" s="146"/>
      <c r="JW19" s="146"/>
      <c r="JX19" s="146"/>
      <c r="JY19" s="146"/>
      <c r="JZ19" s="146"/>
      <c r="KA19" s="146"/>
      <c r="KB19" s="146"/>
      <c r="KC19" s="146"/>
      <c r="KD19" s="146"/>
      <c r="KE19" s="146"/>
      <c r="KF19" s="146"/>
      <c r="KG19" s="146"/>
      <c r="KH19" s="146"/>
      <c r="KI19" s="146"/>
      <c r="KJ19" s="146"/>
      <c r="KK19" s="146"/>
      <c r="KL19" s="146"/>
      <c r="KM19" s="146"/>
      <c r="KN19" s="146"/>
      <c r="KO19" s="146"/>
      <c r="KP19" s="146"/>
      <c r="KQ19" s="146"/>
      <c r="KR19" s="146"/>
      <c r="KS19" s="147"/>
      <c r="KT19" s="19"/>
    </row>
    <row r="20" spans="2:306" ht="18.75">
      <c r="B20" s="173"/>
      <c r="C20" s="134"/>
      <c r="F20" s="135"/>
      <c r="G20" s="134"/>
      <c r="H20" s="138" t="s">
        <v>134</v>
      </c>
      <c r="I20" s="139"/>
      <c r="J20" s="19"/>
      <c r="L20" s="80" t="s">
        <v>135</v>
      </c>
      <c r="M20" s="80" t="s">
        <v>136</v>
      </c>
      <c r="N20" s="80" t="s">
        <v>137</v>
      </c>
      <c r="P20" s="134"/>
      <c r="Q20" s="138" t="s">
        <v>138</v>
      </c>
      <c r="R20" s="145"/>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6"/>
      <c r="GB20" s="146"/>
      <c r="GC20" s="146"/>
      <c r="GD20" s="146"/>
      <c r="GE20" s="146"/>
      <c r="GF20" s="146"/>
      <c r="GG20" s="146"/>
      <c r="GH20" s="146"/>
      <c r="GI20" s="146"/>
      <c r="GJ20" s="146"/>
      <c r="GK20" s="146"/>
      <c r="GL20" s="146"/>
      <c r="GM20" s="146"/>
      <c r="GN20" s="146"/>
      <c r="GO20" s="146"/>
      <c r="GP20" s="146"/>
      <c r="GQ20" s="146"/>
      <c r="GR20" s="146"/>
      <c r="GS20" s="146"/>
      <c r="GT20" s="146"/>
      <c r="GU20" s="146"/>
      <c r="GV20" s="146"/>
      <c r="GW20" s="146"/>
      <c r="GX20" s="146"/>
      <c r="GY20" s="146"/>
      <c r="GZ20" s="146"/>
      <c r="HA20" s="146"/>
      <c r="HB20" s="146"/>
      <c r="HC20" s="146"/>
      <c r="HD20" s="146"/>
      <c r="HE20" s="146"/>
      <c r="HF20" s="146"/>
      <c r="HG20" s="146"/>
      <c r="HH20" s="146"/>
      <c r="HI20" s="146"/>
      <c r="HJ20" s="146"/>
      <c r="HK20" s="146"/>
      <c r="HL20" s="146"/>
      <c r="HM20" s="146"/>
      <c r="HN20" s="146"/>
      <c r="HO20" s="146"/>
      <c r="HP20" s="146"/>
      <c r="HQ20" s="146"/>
      <c r="HR20" s="146"/>
      <c r="HS20" s="146"/>
      <c r="HT20" s="146"/>
      <c r="HU20" s="146"/>
      <c r="HV20" s="146"/>
      <c r="HW20" s="146"/>
      <c r="HX20" s="146"/>
      <c r="HY20" s="146"/>
      <c r="HZ20" s="146"/>
      <c r="IA20" s="146"/>
      <c r="IB20" s="146"/>
      <c r="IC20" s="146"/>
      <c r="ID20" s="146"/>
      <c r="IE20" s="146"/>
      <c r="IF20" s="146"/>
      <c r="IG20" s="146"/>
      <c r="IH20" s="146"/>
      <c r="II20" s="146"/>
      <c r="IJ20" s="146"/>
      <c r="IK20" s="146"/>
      <c r="IL20" s="146"/>
      <c r="IM20" s="146"/>
      <c r="IN20" s="146"/>
      <c r="IO20" s="146"/>
      <c r="IP20" s="146"/>
      <c r="IQ20" s="146"/>
      <c r="IR20" s="146"/>
      <c r="IS20" s="146"/>
      <c r="IT20" s="146"/>
      <c r="IU20" s="146"/>
      <c r="IV20" s="146"/>
      <c r="IW20" s="146"/>
      <c r="IX20" s="146"/>
      <c r="IY20" s="146"/>
      <c r="IZ20" s="146"/>
      <c r="JA20" s="146"/>
      <c r="JB20" s="146"/>
      <c r="JC20" s="146"/>
      <c r="JD20" s="146"/>
      <c r="JE20" s="146"/>
      <c r="JF20" s="146"/>
      <c r="JG20" s="146"/>
      <c r="JH20" s="146"/>
      <c r="JI20" s="146"/>
      <c r="JJ20" s="146"/>
      <c r="JK20" s="146"/>
      <c r="JL20" s="146"/>
      <c r="JM20" s="146"/>
      <c r="JN20" s="146"/>
      <c r="JO20" s="146"/>
      <c r="JP20" s="146"/>
      <c r="JQ20" s="146"/>
      <c r="JR20" s="146"/>
      <c r="JS20" s="146"/>
      <c r="JT20" s="146"/>
      <c r="JU20" s="146"/>
      <c r="JV20" s="146"/>
      <c r="JW20" s="146"/>
      <c r="JX20" s="146"/>
      <c r="JY20" s="146"/>
      <c r="JZ20" s="146"/>
      <c r="KA20" s="146"/>
      <c r="KB20" s="146"/>
      <c r="KC20" s="146"/>
      <c r="KD20" s="146"/>
      <c r="KE20" s="146"/>
      <c r="KF20" s="146"/>
      <c r="KG20" s="146"/>
      <c r="KH20" s="146"/>
      <c r="KI20" s="146"/>
      <c r="KJ20" s="146"/>
      <c r="KK20" s="146"/>
      <c r="KL20" s="146"/>
      <c r="KM20" s="146"/>
      <c r="KN20" s="146"/>
      <c r="KO20" s="146"/>
      <c r="KP20" s="146"/>
      <c r="KQ20" s="146"/>
      <c r="KR20" s="146"/>
      <c r="KS20" s="147"/>
      <c r="KT20" s="19"/>
    </row>
    <row r="21" spans="2:306" ht="18.75">
      <c r="B21" s="173"/>
      <c r="C21" s="134"/>
      <c r="F21" s="135"/>
      <c r="G21" s="134"/>
      <c r="H21" s="138" t="s">
        <v>139</v>
      </c>
      <c r="I21" s="139"/>
      <c r="J21" s="19"/>
      <c r="L21" s="143">
        <f>ROUND(MAX(N21,N21^2),2)</f>
        <v>1</v>
      </c>
      <c r="M21" s="144">
        <f>ROUND(IF(SUM(R24:KS24)=0,NSW_RLWPC200,SUMPRODUCT(R24:KS24,NSW_PHHC200)/SUM(R24:KS24)),2)</f>
        <v>66.599999999999994</v>
      </c>
      <c r="N21" s="144">
        <f>ROUND(M21/NSW_RLWPC200,2)</f>
        <v>1</v>
      </c>
      <c r="P21" s="134"/>
      <c r="Q21" s="138" t="s">
        <v>140</v>
      </c>
      <c r="R21" s="145"/>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6"/>
      <c r="GB21" s="146"/>
      <c r="GC21" s="146"/>
      <c r="GD21" s="146"/>
      <c r="GE21" s="146"/>
      <c r="GF21" s="146"/>
      <c r="GG21" s="146"/>
      <c r="GH21" s="146"/>
      <c r="GI21" s="146"/>
      <c r="GJ21" s="146"/>
      <c r="GK21" s="146"/>
      <c r="GL21" s="146"/>
      <c r="GM21" s="146"/>
      <c r="GN21" s="146"/>
      <c r="GO21" s="146"/>
      <c r="GP21" s="146"/>
      <c r="GQ21" s="146"/>
      <c r="GR21" s="146"/>
      <c r="GS21" s="146"/>
      <c r="GT21" s="146"/>
      <c r="GU21" s="146"/>
      <c r="GV21" s="146"/>
      <c r="GW21" s="146"/>
      <c r="GX21" s="146"/>
      <c r="GY21" s="146"/>
      <c r="GZ21" s="146"/>
      <c r="HA21" s="146"/>
      <c r="HB21" s="146"/>
      <c r="HC21" s="146"/>
      <c r="HD21" s="146"/>
      <c r="HE21" s="146"/>
      <c r="HF21" s="146"/>
      <c r="HG21" s="146"/>
      <c r="HH21" s="146"/>
      <c r="HI21" s="146"/>
      <c r="HJ21" s="146"/>
      <c r="HK21" s="146"/>
      <c r="HL21" s="146"/>
      <c r="HM21" s="146"/>
      <c r="HN21" s="146"/>
      <c r="HO21" s="146"/>
      <c r="HP21" s="146"/>
      <c r="HQ21" s="146"/>
      <c r="HR21" s="146"/>
      <c r="HS21" s="146"/>
      <c r="HT21" s="146"/>
      <c r="HU21" s="146"/>
      <c r="HV21" s="146"/>
      <c r="HW21" s="146"/>
      <c r="HX21" s="146"/>
      <c r="HY21" s="146"/>
      <c r="HZ21" s="146"/>
      <c r="IA21" s="146"/>
      <c r="IB21" s="146"/>
      <c r="IC21" s="146"/>
      <c r="ID21" s="146"/>
      <c r="IE21" s="146"/>
      <c r="IF21" s="146"/>
      <c r="IG21" s="146"/>
      <c r="IH21" s="146"/>
      <c r="II21" s="146"/>
      <c r="IJ21" s="146"/>
      <c r="IK21" s="146"/>
      <c r="IL21" s="146"/>
      <c r="IM21" s="146"/>
      <c r="IN21" s="146"/>
      <c r="IO21" s="146"/>
      <c r="IP21" s="146"/>
      <c r="IQ21" s="146"/>
      <c r="IR21" s="146"/>
      <c r="IS21" s="146"/>
      <c r="IT21" s="146"/>
      <c r="IU21" s="146"/>
      <c r="IV21" s="146"/>
      <c r="IW21" s="146"/>
      <c r="IX21" s="146"/>
      <c r="IY21" s="146"/>
      <c r="IZ21" s="146"/>
      <c r="JA21" s="146"/>
      <c r="JB21" s="146"/>
      <c r="JC21" s="146"/>
      <c r="JD21" s="146"/>
      <c r="JE21" s="146"/>
      <c r="JF21" s="146"/>
      <c r="JG21" s="146"/>
      <c r="JH21" s="146"/>
      <c r="JI21" s="146"/>
      <c r="JJ21" s="146"/>
      <c r="JK21" s="146"/>
      <c r="JL21" s="146"/>
      <c r="JM21" s="146"/>
      <c r="JN21" s="146"/>
      <c r="JO21" s="146"/>
      <c r="JP21" s="146"/>
      <c r="JQ21" s="146"/>
      <c r="JR21" s="146"/>
      <c r="JS21" s="146"/>
      <c r="JT21" s="146"/>
      <c r="JU21" s="146"/>
      <c r="JV21" s="146"/>
      <c r="JW21" s="146"/>
      <c r="JX21" s="146"/>
      <c r="JY21" s="146"/>
      <c r="JZ21" s="146"/>
      <c r="KA21" s="146"/>
      <c r="KB21" s="146"/>
      <c r="KC21" s="146"/>
      <c r="KD21" s="146"/>
      <c r="KE21" s="146"/>
      <c r="KF21" s="146"/>
      <c r="KG21" s="146"/>
      <c r="KH21" s="146"/>
      <c r="KI21" s="146"/>
      <c r="KJ21" s="146"/>
      <c r="KK21" s="146"/>
      <c r="KL21" s="146"/>
      <c r="KM21" s="146"/>
      <c r="KN21" s="146"/>
      <c r="KO21" s="146"/>
      <c r="KP21" s="146"/>
      <c r="KQ21" s="146"/>
      <c r="KR21" s="146"/>
      <c r="KS21" s="147"/>
      <c r="KT21" s="19"/>
    </row>
    <row r="22" spans="2:306">
      <c r="B22" s="173"/>
      <c r="C22" s="134"/>
      <c r="F22" s="135"/>
      <c r="G22" s="134"/>
      <c r="J22" s="19"/>
      <c r="L22"/>
      <c r="P22" s="134"/>
      <c r="Q22" s="148" t="s">
        <v>141</v>
      </c>
      <c r="R22" s="149">
        <f t="shared" ref="R22:BM22" si="0">SUM(R10:R11)-SUM(R17:R18)</f>
        <v>0</v>
      </c>
      <c r="S22" s="150">
        <f t="shared" si="0"/>
        <v>0</v>
      </c>
      <c r="T22" s="150">
        <f t="shared" si="0"/>
        <v>0</v>
      </c>
      <c r="U22" s="150">
        <f t="shared" si="0"/>
        <v>0</v>
      </c>
      <c r="V22" s="150">
        <f t="shared" si="0"/>
        <v>0</v>
      </c>
      <c r="W22" s="150">
        <f t="shared" si="0"/>
        <v>0</v>
      </c>
      <c r="X22" s="150">
        <f t="shared" si="0"/>
        <v>0</v>
      </c>
      <c r="Y22" s="150">
        <f t="shared" si="0"/>
        <v>0</v>
      </c>
      <c r="Z22" s="150">
        <f t="shared" si="0"/>
        <v>0</v>
      </c>
      <c r="AA22" s="150">
        <f t="shared" si="0"/>
        <v>0</v>
      </c>
      <c r="AB22" s="150">
        <f t="shared" si="0"/>
        <v>0</v>
      </c>
      <c r="AC22" s="150">
        <f t="shared" si="0"/>
        <v>0</v>
      </c>
      <c r="AD22" s="150">
        <f t="shared" si="0"/>
        <v>0</v>
      </c>
      <c r="AE22" s="150">
        <f t="shared" si="0"/>
        <v>0</v>
      </c>
      <c r="AF22" s="150">
        <f t="shared" si="0"/>
        <v>0</v>
      </c>
      <c r="AG22" s="150">
        <f t="shared" si="0"/>
        <v>0</v>
      </c>
      <c r="AH22" s="150">
        <f t="shared" si="0"/>
        <v>0</v>
      </c>
      <c r="AI22" s="150">
        <f t="shared" si="0"/>
        <v>0</v>
      </c>
      <c r="AJ22" s="150">
        <f t="shared" si="0"/>
        <v>0</v>
      </c>
      <c r="AK22" s="150">
        <f t="shared" si="0"/>
        <v>0</v>
      </c>
      <c r="AL22" s="150">
        <f t="shared" si="0"/>
        <v>0</v>
      </c>
      <c r="AM22" s="150">
        <f t="shared" si="0"/>
        <v>0</v>
      </c>
      <c r="AN22" s="150">
        <f t="shared" si="0"/>
        <v>0</v>
      </c>
      <c r="AO22" s="150">
        <f t="shared" si="0"/>
        <v>0</v>
      </c>
      <c r="AP22" s="150">
        <f t="shared" si="0"/>
        <v>0</v>
      </c>
      <c r="AQ22" s="150">
        <f t="shared" si="0"/>
        <v>0</v>
      </c>
      <c r="AR22" s="150">
        <f t="shared" si="0"/>
        <v>0</v>
      </c>
      <c r="AS22" s="150">
        <f t="shared" si="0"/>
        <v>0</v>
      </c>
      <c r="AT22" s="150">
        <f t="shared" si="0"/>
        <v>0</v>
      </c>
      <c r="AU22" s="150">
        <f t="shared" si="0"/>
        <v>0</v>
      </c>
      <c r="AV22" s="150">
        <f t="shared" si="0"/>
        <v>0</v>
      </c>
      <c r="AW22" s="150">
        <f t="shared" si="0"/>
        <v>0</v>
      </c>
      <c r="AX22" s="150">
        <f t="shared" si="0"/>
        <v>0</v>
      </c>
      <c r="AY22" s="150">
        <f t="shared" si="0"/>
        <v>0</v>
      </c>
      <c r="AZ22" s="150">
        <f t="shared" si="0"/>
        <v>0</v>
      </c>
      <c r="BA22" s="150">
        <f t="shared" si="0"/>
        <v>0</v>
      </c>
      <c r="BB22" s="150">
        <f t="shared" si="0"/>
        <v>0</v>
      </c>
      <c r="BC22" s="150">
        <f t="shared" si="0"/>
        <v>0</v>
      </c>
      <c r="BD22" s="150">
        <f t="shared" si="0"/>
        <v>0</v>
      </c>
      <c r="BE22" s="150">
        <f t="shared" si="0"/>
        <v>0</v>
      </c>
      <c r="BF22" s="150">
        <f t="shared" si="0"/>
        <v>0</v>
      </c>
      <c r="BG22" s="150">
        <f t="shared" si="0"/>
        <v>0</v>
      </c>
      <c r="BH22" s="150">
        <f t="shared" si="0"/>
        <v>0</v>
      </c>
      <c r="BI22" s="150">
        <f t="shared" si="0"/>
        <v>0</v>
      </c>
      <c r="BJ22" s="150">
        <f t="shared" si="0"/>
        <v>0</v>
      </c>
      <c r="BK22" s="150">
        <f t="shared" si="0"/>
        <v>0</v>
      </c>
      <c r="BL22" s="150">
        <f t="shared" si="0"/>
        <v>0</v>
      </c>
      <c r="BM22" s="150">
        <f t="shared" si="0"/>
        <v>0</v>
      </c>
      <c r="BN22" s="150">
        <f t="shared" ref="BN22:DY22" si="1">SUM(BN10:BN11)-SUM(BN17:BN18)</f>
        <v>0</v>
      </c>
      <c r="BO22" s="150">
        <f t="shared" si="1"/>
        <v>0</v>
      </c>
      <c r="BP22" s="150">
        <f t="shared" si="1"/>
        <v>0</v>
      </c>
      <c r="BQ22" s="150">
        <f t="shared" si="1"/>
        <v>0</v>
      </c>
      <c r="BR22" s="150">
        <f t="shared" si="1"/>
        <v>0</v>
      </c>
      <c r="BS22" s="150">
        <f t="shared" si="1"/>
        <v>0</v>
      </c>
      <c r="BT22" s="150">
        <f t="shared" si="1"/>
        <v>0</v>
      </c>
      <c r="BU22" s="150">
        <f t="shared" si="1"/>
        <v>0</v>
      </c>
      <c r="BV22" s="150">
        <f t="shared" si="1"/>
        <v>0</v>
      </c>
      <c r="BW22" s="150">
        <f t="shared" si="1"/>
        <v>0</v>
      </c>
      <c r="BX22" s="150">
        <f t="shared" si="1"/>
        <v>0</v>
      </c>
      <c r="BY22" s="150">
        <f t="shared" si="1"/>
        <v>0</v>
      </c>
      <c r="BZ22" s="150">
        <f t="shared" si="1"/>
        <v>0</v>
      </c>
      <c r="CA22" s="150">
        <f t="shared" si="1"/>
        <v>0</v>
      </c>
      <c r="CB22" s="150">
        <f t="shared" si="1"/>
        <v>0</v>
      </c>
      <c r="CC22" s="150">
        <f t="shared" si="1"/>
        <v>0</v>
      </c>
      <c r="CD22" s="150">
        <f t="shared" si="1"/>
        <v>0</v>
      </c>
      <c r="CE22" s="150">
        <f t="shared" si="1"/>
        <v>0</v>
      </c>
      <c r="CF22" s="150">
        <f t="shared" si="1"/>
        <v>0</v>
      </c>
      <c r="CG22" s="150">
        <f t="shared" si="1"/>
        <v>0</v>
      </c>
      <c r="CH22" s="150">
        <f t="shared" si="1"/>
        <v>0</v>
      </c>
      <c r="CI22" s="150">
        <f t="shared" si="1"/>
        <v>0</v>
      </c>
      <c r="CJ22" s="150">
        <f t="shared" si="1"/>
        <v>0</v>
      </c>
      <c r="CK22" s="150">
        <f t="shared" si="1"/>
        <v>0</v>
      </c>
      <c r="CL22" s="150">
        <f t="shared" si="1"/>
        <v>0</v>
      </c>
      <c r="CM22" s="150">
        <f t="shared" si="1"/>
        <v>0</v>
      </c>
      <c r="CN22" s="150">
        <f t="shared" si="1"/>
        <v>0</v>
      </c>
      <c r="CO22" s="150">
        <f t="shared" si="1"/>
        <v>0</v>
      </c>
      <c r="CP22" s="150">
        <f t="shared" si="1"/>
        <v>0</v>
      </c>
      <c r="CQ22" s="150">
        <f t="shared" si="1"/>
        <v>0</v>
      </c>
      <c r="CR22" s="150">
        <f t="shared" si="1"/>
        <v>0</v>
      </c>
      <c r="CS22" s="150">
        <f t="shared" si="1"/>
        <v>0</v>
      </c>
      <c r="CT22" s="150">
        <f t="shared" si="1"/>
        <v>0</v>
      </c>
      <c r="CU22" s="150">
        <f t="shared" si="1"/>
        <v>0</v>
      </c>
      <c r="CV22" s="150">
        <f t="shared" si="1"/>
        <v>0</v>
      </c>
      <c r="CW22" s="150">
        <f t="shared" si="1"/>
        <v>0</v>
      </c>
      <c r="CX22" s="150">
        <f t="shared" si="1"/>
        <v>0</v>
      </c>
      <c r="CY22" s="150">
        <f t="shared" si="1"/>
        <v>0</v>
      </c>
      <c r="CZ22" s="150">
        <f t="shared" si="1"/>
        <v>0</v>
      </c>
      <c r="DA22" s="150">
        <f t="shared" si="1"/>
        <v>0</v>
      </c>
      <c r="DB22" s="150">
        <f t="shared" si="1"/>
        <v>0</v>
      </c>
      <c r="DC22" s="150">
        <f t="shared" si="1"/>
        <v>0</v>
      </c>
      <c r="DD22" s="150">
        <f t="shared" si="1"/>
        <v>0</v>
      </c>
      <c r="DE22" s="150">
        <f t="shared" si="1"/>
        <v>0</v>
      </c>
      <c r="DF22" s="150">
        <f t="shared" si="1"/>
        <v>0</v>
      </c>
      <c r="DG22" s="150">
        <f t="shared" si="1"/>
        <v>0</v>
      </c>
      <c r="DH22" s="150">
        <f t="shared" si="1"/>
        <v>0</v>
      </c>
      <c r="DI22" s="150">
        <f t="shared" si="1"/>
        <v>0</v>
      </c>
      <c r="DJ22" s="150">
        <f t="shared" si="1"/>
        <v>0</v>
      </c>
      <c r="DK22" s="150">
        <f t="shared" si="1"/>
        <v>0</v>
      </c>
      <c r="DL22" s="150">
        <f t="shared" si="1"/>
        <v>0</v>
      </c>
      <c r="DM22" s="150">
        <f t="shared" si="1"/>
        <v>0</v>
      </c>
      <c r="DN22" s="150">
        <f t="shared" si="1"/>
        <v>0</v>
      </c>
      <c r="DO22" s="150">
        <f t="shared" si="1"/>
        <v>0</v>
      </c>
      <c r="DP22" s="150">
        <f t="shared" si="1"/>
        <v>0</v>
      </c>
      <c r="DQ22" s="150">
        <f t="shared" si="1"/>
        <v>0</v>
      </c>
      <c r="DR22" s="150">
        <f t="shared" si="1"/>
        <v>0</v>
      </c>
      <c r="DS22" s="150">
        <f t="shared" si="1"/>
        <v>0</v>
      </c>
      <c r="DT22" s="150">
        <f t="shared" si="1"/>
        <v>0</v>
      </c>
      <c r="DU22" s="150">
        <f t="shared" si="1"/>
        <v>0</v>
      </c>
      <c r="DV22" s="150">
        <f t="shared" si="1"/>
        <v>0</v>
      </c>
      <c r="DW22" s="150">
        <f t="shared" si="1"/>
        <v>0</v>
      </c>
      <c r="DX22" s="150">
        <f t="shared" si="1"/>
        <v>0</v>
      </c>
      <c r="DY22" s="150">
        <f t="shared" si="1"/>
        <v>0</v>
      </c>
      <c r="DZ22" s="150">
        <f t="shared" ref="DZ22:GK22" si="2">SUM(DZ10:DZ11)-SUM(DZ17:DZ18)</f>
        <v>0</v>
      </c>
      <c r="EA22" s="150">
        <f t="shared" si="2"/>
        <v>0</v>
      </c>
      <c r="EB22" s="150">
        <f t="shared" si="2"/>
        <v>0</v>
      </c>
      <c r="EC22" s="150">
        <f t="shared" si="2"/>
        <v>0</v>
      </c>
      <c r="ED22" s="150">
        <f t="shared" si="2"/>
        <v>0</v>
      </c>
      <c r="EE22" s="150">
        <f t="shared" si="2"/>
        <v>0</v>
      </c>
      <c r="EF22" s="150">
        <f t="shared" si="2"/>
        <v>0</v>
      </c>
      <c r="EG22" s="150">
        <f t="shared" si="2"/>
        <v>0</v>
      </c>
      <c r="EH22" s="150">
        <f t="shared" si="2"/>
        <v>0</v>
      </c>
      <c r="EI22" s="150">
        <f t="shared" si="2"/>
        <v>0</v>
      </c>
      <c r="EJ22" s="150">
        <f t="shared" si="2"/>
        <v>0</v>
      </c>
      <c r="EK22" s="150">
        <f t="shared" si="2"/>
        <v>0</v>
      </c>
      <c r="EL22" s="150">
        <f t="shared" si="2"/>
        <v>0</v>
      </c>
      <c r="EM22" s="150">
        <f t="shared" si="2"/>
        <v>0</v>
      </c>
      <c r="EN22" s="150">
        <f t="shared" si="2"/>
        <v>0</v>
      </c>
      <c r="EO22" s="150">
        <f t="shared" si="2"/>
        <v>0</v>
      </c>
      <c r="EP22" s="150">
        <f t="shared" si="2"/>
        <v>0</v>
      </c>
      <c r="EQ22" s="150">
        <f t="shared" si="2"/>
        <v>0</v>
      </c>
      <c r="ER22" s="150">
        <f t="shared" si="2"/>
        <v>0</v>
      </c>
      <c r="ES22" s="150">
        <f t="shared" si="2"/>
        <v>0</v>
      </c>
      <c r="ET22" s="150">
        <f t="shared" si="2"/>
        <v>0</v>
      </c>
      <c r="EU22" s="150">
        <f t="shared" si="2"/>
        <v>0</v>
      </c>
      <c r="EV22" s="150">
        <f t="shared" si="2"/>
        <v>0</v>
      </c>
      <c r="EW22" s="150">
        <f t="shared" si="2"/>
        <v>0</v>
      </c>
      <c r="EX22" s="150">
        <f t="shared" si="2"/>
        <v>0</v>
      </c>
      <c r="EY22" s="150">
        <f t="shared" si="2"/>
        <v>0</v>
      </c>
      <c r="EZ22" s="150">
        <f t="shared" si="2"/>
        <v>0</v>
      </c>
      <c r="FA22" s="150">
        <f t="shared" si="2"/>
        <v>0</v>
      </c>
      <c r="FB22" s="150">
        <f t="shared" si="2"/>
        <v>0</v>
      </c>
      <c r="FC22" s="150">
        <f t="shared" si="2"/>
        <v>0</v>
      </c>
      <c r="FD22" s="150">
        <f t="shared" si="2"/>
        <v>0</v>
      </c>
      <c r="FE22" s="150">
        <f t="shared" si="2"/>
        <v>0</v>
      </c>
      <c r="FF22" s="150">
        <f t="shared" si="2"/>
        <v>0</v>
      </c>
      <c r="FG22" s="150">
        <f t="shared" si="2"/>
        <v>0</v>
      </c>
      <c r="FH22" s="150">
        <f t="shared" si="2"/>
        <v>0</v>
      </c>
      <c r="FI22" s="150">
        <f t="shared" si="2"/>
        <v>0</v>
      </c>
      <c r="FJ22" s="150">
        <f t="shared" si="2"/>
        <v>0</v>
      </c>
      <c r="FK22" s="150">
        <f t="shared" si="2"/>
        <v>0</v>
      </c>
      <c r="FL22" s="150">
        <f t="shared" si="2"/>
        <v>0</v>
      </c>
      <c r="FM22" s="150">
        <f t="shared" si="2"/>
        <v>0</v>
      </c>
      <c r="FN22" s="150">
        <f t="shared" si="2"/>
        <v>0</v>
      </c>
      <c r="FO22" s="150">
        <f t="shared" si="2"/>
        <v>0</v>
      </c>
      <c r="FP22" s="150">
        <f t="shared" si="2"/>
        <v>0</v>
      </c>
      <c r="FQ22" s="150">
        <f t="shared" si="2"/>
        <v>0</v>
      </c>
      <c r="FR22" s="150">
        <f t="shared" si="2"/>
        <v>0</v>
      </c>
      <c r="FS22" s="150">
        <f t="shared" si="2"/>
        <v>0</v>
      </c>
      <c r="FT22" s="150">
        <f t="shared" si="2"/>
        <v>0</v>
      </c>
      <c r="FU22" s="150">
        <f t="shared" si="2"/>
        <v>0</v>
      </c>
      <c r="FV22" s="150">
        <f t="shared" si="2"/>
        <v>0</v>
      </c>
      <c r="FW22" s="150">
        <f t="shared" si="2"/>
        <v>0</v>
      </c>
      <c r="FX22" s="150">
        <f t="shared" si="2"/>
        <v>0</v>
      </c>
      <c r="FY22" s="150">
        <f t="shared" si="2"/>
        <v>0</v>
      </c>
      <c r="FZ22" s="150">
        <f t="shared" si="2"/>
        <v>0</v>
      </c>
      <c r="GA22" s="150">
        <f t="shared" si="2"/>
        <v>0</v>
      </c>
      <c r="GB22" s="150">
        <f t="shared" si="2"/>
        <v>0</v>
      </c>
      <c r="GC22" s="150">
        <f t="shared" si="2"/>
        <v>0</v>
      </c>
      <c r="GD22" s="150">
        <f t="shared" si="2"/>
        <v>0</v>
      </c>
      <c r="GE22" s="150">
        <f t="shared" si="2"/>
        <v>0</v>
      </c>
      <c r="GF22" s="150">
        <f t="shared" si="2"/>
        <v>0</v>
      </c>
      <c r="GG22" s="150">
        <f t="shared" si="2"/>
        <v>0</v>
      </c>
      <c r="GH22" s="150">
        <f t="shared" si="2"/>
        <v>0</v>
      </c>
      <c r="GI22" s="150">
        <f t="shared" si="2"/>
        <v>0</v>
      </c>
      <c r="GJ22" s="150">
        <f t="shared" si="2"/>
        <v>0</v>
      </c>
      <c r="GK22" s="150">
        <f t="shared" si="2"/>
        <v>0</v>
      </c>
      <c r="GL22" s="150">
        <f t="shared" ref="GL22:IW22" si="3">SUM(GL10:GL11)-SUM(GL17:GL18)</f>
        <v>0</v>
      </c>
      <c r="GM22" s="150">
        <f t="shared" si="3"/>
        <v>0</v>
      </c>
      <c r="GN22" s="150">
        <f t="shared" si="3"/>
        <v>0</v>
      </c>
      <c r="GO22" s="150">
        <f t="shared" si="3"/>
        <v>0</v>
      </c>
      <c r="GP22" s="150">
        <f t="shared" si="3"/>
        <v>0</v>
      </c>
      <c r="GQ22" s="150">
        <f t="shared" si="3"/>
        <v>0</v>
      </c>
      <c r="GR22" s="150">
        <f t="shared" si="3"/>
        <v>0</v>
      </c>
      <c r="GS22" s="150">
        <f t="shared" si="3"/>
        <v>0</v>
      </c>
      <c r="GT22" s="150">
        <f t="shared" si="3"/>
        <v>0</v>
      </c>
      <c r="GU22" s="150">
        <f t="shared" si="3"/>
        <v>0</v>
      </c>
      <c r="GV22" s="150">
        <f t="shared" si="3"/>
        <v>0</v>
      </c>
      <c r="GW22" s="150">
        <f t="shared" si="3"/>
        <v>0</v>
      </c>
      <c r="GX22" s="150">
        <f t="shared" si="3"/>
        <v>0</v>
      </c>
      <c r="GY22" s="150">
        <f t="shared" si="3"/>
        <v>0</v>
      </c>
      <c r="GZ22" s="150">
        <f t="shared" si="3"/>
        <v>0</v>
      </c>
      <c r="HA22" s="150">
        <f t="shared" si="3"/>
        <v>0</v>
      </c>
      <c r="HB22" s="150">
        <f t="shared" si="3"/>
        <v>0</v>
      </c>
      <c r="HC22" s="150">
        <f t="shared" si="3"/>
        <v>0</v>
      </c>
      <c r="HD22" s="150">
        <f t="shared" si="3"/>
        <v>0</v>
      </c>
      <c r="HE22" s="150">
        <f t="shared" si="3"/>
        <v>0</v>
      </c>
      <c r="HF22" s="150">
        <f t="shared" si="3"/>
        <v>0</v>
      </c>
      <c r="HG22" s="150">
        <f t="shared" si="3"/>
        <v>0</v>
      </c>
      <c r="HH22" s="150">
        <f t="shared" si="3"/>
        <v>0</v>
      </c>
      <c r="HI22" s="150">
        <f t="shared" si="3"/>
        <v>0</v>
      </c>
      <c r="HJ22" s="150">
        <f t="shared" si="3"/>
        <v>0</v>
      </c>
      <c r="HK22" s="150">
        <f t="shared" si="3"/>
        <v>0</v>
      </c>
      <c r="HL22" s="150">
        <f t="shared" si="3"/>
        <v>0</v>
      </c>
      <c r="HM22" s="150">
        <f t="shared" si="3"/>
        <v>0</v>
      </c>
      <c r="HN22" s="150">
        <f t="shared" si="3"/>
        <v>0</v>
      </c>
      <c r="HO22" s="150">
        <f t="shared" si="3"/>
        <v>0</v>
      </c>
      <c r="HP22" s="150">
        <f t="shared" si="3"/>
        <v>0</v>
      </c>
      <c r="HQ22" s="150">
        <f t="shared" si="3"/>
        <v>0</v>
      </c>
      <c r="HR22" s="150">
        <f t="shared" si="3"/>
        <v>0</v>
      </c>
      <c r="HS22" s="150">
        <f t="shared" si="3"/>
        <v>0</v>
      </c>
      <c r="HT22" s="150">
        <f t="shared" si="3"/>
        <v>0</v>
      </c>
      <c r="HU22" s="150">
        <f t="shared" si="3"/>
        <v>0</v>
      </c>
      <c r="HV22" s="150">
        <f t="shared" si="3"/>
        <v>0</v>
      </c>
      <c r="HW22" s="150">
        <f t="shared" si="3"/>
        <v>0</v>
      </c>
      <c r="HX22" s="150">
        <f t="shared" si="3"/>
        <v>0</v>
      </c>
      <c r="HY22" s="150">
        <f t="shared" si="3"/>
        <v>0</v>
      </c>
      <c r="HZ22" s="150">
        <f t="shared" si="3"/>
        <v>0</v>
      </c>
      <c r="IA22" s="150">
        <f t="shared" si="3"/>
        <v>0</v>
      </c>
      <c r="IB22" s="150">
        <f t="shared" si="3"/>
        <v>0</v>
      </c>
      <c r="IC22" s="150">
        <f t="shared" si="3"/>
        <v>0</v>
      </c>
      <c r="ID22" s="150">
        <f t="shared" si="3"/>
        <v>0</v>
      </c>
      <c r="IE22" s="150">
        <f t="shared" si="3"/>
        <v>0</v>
      </c>
      <c r="IF22" s="150">
        <f t="shared" si="3"/>
        <v>0</v>
      </c>
      <c r="IG22" s="150">
        <f t="shared" si="3"/>
        <v>0</v>
      </c>
      <c r="IH22" s="150">
        <f t="shared" si="3"/>
        <v>0</v>
      </c>
      <c r="II22" s="150">
        <f t="shared" si="3"/>
        <v>0</v>
      </c>
      <c r="IJ22" s="150">
        <f t="shared" si="3"/>
        <v>0</v>
      </c>
      <c r="IK22" s="150">
        <f t="shared" si="3"/>
        <v>0</v>
      </c>
      <c r="IL22" s="150">
        <f t="shared" si="3"/>
        <v>0</v>
      </c>
      <c r="IM22" s="150">
        <f t="shared" si="3"/>
        <v>0</v>
      </c>
      <c r="IN22" s="150">
        <f t="shared" si="3"/>
        <v>0</v>
      </c>
      <c r="IO22" s="150">
        <f t="shared" si="3"/>
        <v>0</v>
      </c>
      <c r="IP22" s="150">
        <f t="shared" si="3"/>
        <v>0</v>
      </c>
      <c r="IQ22" s="150">
        <f t="shared" si="3"/>
        <v>0</v>
      </c>
      <c r="IR22" s="150">
        <f t="shared" si="3"/>
        <v>0</v>
      </c>
      <c r="IS22" s="150">
        <f t="shared" si="3"/>
        <v>0</v>
      </c>
      <c r="IT22" s="150">
        <f t="shared" si="3"/>
        <v>0</v>
      </c>
      <c r="IU22" s="150">
        <f t="shared" si="3"/>
        <v>0</v>
      </c>
      <c r="IV22" s="150">
        <f t="shared" si="3"/>
        <v>0</v>
      </c>
      <c r="IW22" s="150">
        <f t="shared" si="3"/>
        <v>0</v>
      </c>
      <c r="IX22" s="150">
        <f t="shared" ref="IX22:KS22" si="4">SUM(IX10:IX11)-SUM(IX17:IX18)</f>
        <v>0</v>
      </c>
      <c r="IY22" s="150">
        <f t="shared" si="4"/>
        <v>0</v>
      </c>
      <c r="IZ22" s="150">
        <f t="shared" si="4"/>
        <v>0</v>
      </c>
      <c r="JA22" s="150">
        <f t="shared" si="4"/>
        <v>0</v>
      </c>
      <c r="JB22" s="150">
        <f t="shared" si="4"/>
        <v>0</v>
      </c>
      <c r="JC22" s="150">
        <f t="shared" si="4"/>
        <v>0</v>
      </c>
      <c r="JD22" s="150">
        <f t="shared" si="4"/>
        <v>0</v>
      </c>
      <c r="JE22" s="150">
        <f t="shared" si="4"/>
        <v>0</v>
      </c>
      <c r="JF22" s="150">
        <f t="shared" si="4"/>
        <v>0</v>
      </c>
      <c r="JG22" s="150">
        <f t="shared" si="4"/>
        <v>0</v>
      </c>
      <c r="JH22" s="150">
        <f t="shared" si="4"/>
        <v>0</v>
      </c>
      <c r="JI22" s="150">
        <f t="shared" si="4"/>
        <v>0</v>
      </c>
      <c r="JJ22" s="150">
        <f t="shared" si="4"/>
        <v>0</v>
      </c>
      <c r="JK22" s="150">
        <f t="shared" si="4"/>
        <v>0</v>
      </c>
      <c r="JL22" s="150">
        <f t="shared" si="4"/>
        <v>0</v>
      </c>
      <c r="JM22" s="150">
        <f t="shared" si="4"/>
        <v>0</v>
      </c>
      <c r="JN22" s="150">
        <f t="shared" si="4"/>
        <v>0</v>
      </c>
      <c r="JO22" s="150">
        <f t="shared" si="4"/>
        <v>0</v>
      </c>
      <c r="JP22" s="150">
        <f t="shared" si="4"/>
        <v>0</v>
      </c>
      <c r="JQ22" s="150">
        <f t="shared" si="4"/>
        <v>0</v>
      </c>
      <c r="JR22" s="150">
        <f t="shared" si="4"/>
        <v>0</v>
      </c>
      <c r="JS22" s="150">
        <f t="shared" si="4"/>
        <v>0</v>
      </c>
      <c r="JT22" s="150">
        <f t="shared" si="4"/>
        <v>0</v>
      </c>
      <c r="JU22" s="150">
        <f t="shared" si="4"/>
        <v>0</v>
      </c>
      <c r="JV22" s="150">
        <f t="shared" si="4"/>
        <v>0</v>
      </c>
      <c r="JW22" s="150">
        <f t="shared" si="4"/>
        <v>0</v>
      </c>
      <c r="JX22" s="150">
        <f t="shared" si="4"/>
        <v>0</v>
      </c>
      <c r="JY22" s="150">
        <f t="shared" si="4"/>
        <v>0</v>
      </c>
      <c r="JZ22" s="150">
        <f t="shared" si="4"/>
        <v>0</v>
      </c>
      <c r="KA22" s="150">
        <f t="shared" si="4"/>
        <v>0</v>
      </c>
      <c r="KB22" s="150">
        <f t="shared" si="4"/>
        <v>0</v>
      </c>
      <c r="KC22" s="150">
        <f t="shared" si="4"/>
        <v>0</v>
      </c>
      <c r="KD22" s="150">
        <f t="shared" si="4"/>
        <v>0</v>
      </c>
      <c r="KE22" s="150">
        <f t="shared" si="4"/>
        <v>0</v>
      </c>
      <c r="KF22" s="150">
        <f t="shared" si="4"/>
        <v>0</v>
      </c>
      <c r="KG22" s="150">
        <f t="shared" si="4"/>
        <v>0</v>
      </c>
      <c r="KH22" s="150">
        <f t="shared" si="4"/>
        <v>0</v>
      </c>
      <c r="KI22" s="150">
        <f t="shared" si="4"/>
        <v>0</v>
      </c>
      <c r="KJ22" s="150">
        <f t="shared" si="4"/>
        <v>0</v>
      </c>
      <c r="KK22" s="150">
        <f t="shared" si="4"/>
        <v>0</v>
      </c>
      <c r="KL22" s="150">
        <f t="shared" si="4"/>
        <v>0</v>
      </c>
      <c r="KM22" s="150">
        <f t="shared" si="4"/>
        <v>0</v>
      </c>
      <c r="KN22" s="150">
        <f t="shared" si="4"/>
        <v>0</v>
      </c>
      <c r="KO22" s="150">
        <f t="shared" si="4"/>
        <v>0</v>
      </c>
      <c r="KP22" s="150">
        <f t="shared" si="4"/>
        <v>0</v>
      </c>
      <c r="KQ22" s="150">
        <f t="shared" si="4"/>
        <v>0</v>
      </c>
      <c r="KR22" s="150">
        <f t="shared" si="4"/>
        <v>0</v>
      </c>
      <c r="KS22" s="150">
        <f t="shared" si="4"/>
        <v>0</v>
      </c>
      <c r="KT22" s="19"/>
    </row>
    <row r="23" spans="2:306" ht="18.75">
      <c r="B23" s="173"/>
      <c r="C23" s="134"/>
      <c r="D23" s="148" t="s">
        <v>142</v>
      </c>
      <c r="E23" s="151">
        <v>0</v>
      </c>
      <c r="F23" s="135"/>
      <c r="G23" s="134"/>
      <c r="H23" s="138" t="s">
        <v>143</v>
      </c>
      <c r="I23" s="139">
        <v>0</v>
      </c>
      <c r="J23" s="19"/>
      <c r="L23" s="80" t="s">
        <v>144</v>
      </c>
      <c r="M23" s="80" t="s">
        <v>145</v>
      </c>
      <c r="N23" s="80" t="s">
        <v>146</v>
      </c>
      <c r="P23" s="134"/>
      <c r="Q23" s="148" t="s">
        <v>147</v>
      </c>
      <c r="R23" s="149">
        <f>R12-R19</f>
        <v>0</v>
      </c>
      <c r="S23" s="150">
        <f t="shared" ref="S23:CD25" si="5">S12-S19</f>
        <v>0</v>
      </c>
      <c r="T23" s="150">
        <f t="shared" si="5"/>
        <v>0</v>
      </c>
      <c r="U23" s="150">
        <f t="shared" si="5"/>
        <v>0</v>
      </c>
      <c r="V23" s="150">
        <f t="shared" si="5"/>
        <v>0</v>
      </c>
      <c r="W23" s="150">
        <f t="shared" si="5"/>
        <v>0</v>
      </c>
      <c r="X23" s="150">
        <f t="shared" si="5"/>
        <v>0</v>
      </c>
      <c r="Y23" s="150">
        <f t="shared" si="5"/>
        <v>0</v>
      </c>
      <c r="Z23" s="150">
        <f t="shared" si="5"/>
        <v>0</v>
      </c>
      <c r="AA23" s="150">
        <f t="shared" si="5"/>
        <v>0</v>
      </c>
      <c r="AB23" s="150">
        <f t="shared" si="5"/>
        <v>0</v>
      </c>
      <c r="AC23" s="150">
        <f t="shared" si="5"/>
        <v>0</v>
      </c>
      <c r="AD23" s="150">
        <f t="shared" si="5"/>
        <v>0</v>
      </c>
      <c r="AE23" s="150">
        <f t="shared" si="5"/>
        <v>0</v>
      </c>
      <c r="AF23" s="150">
        <f t="shared" si="5"/>
        <v>0</v>
      </c>
      <c r="AG23" s="150">
        <f t="shared" si="5"/>
        <v>0</v>
      </c>
      <c r="AH23" s="150">
        <f t="shared" si="5"/>
        <v>0</v>
      </c>
      <c r="AI23" s="150">
        <f t="shared" si="5"/>
        <v>0</v>
      </c>
      <c r="AJ23" s="150">
        <f t="shared" si="5"/>
        <v>0</v>
      </c>
      <c r="AK23" s="150">
        <f t="shared" si="5"/>
        <v>0</v>
      </c>
      <c r="AL23" s="150">
        <f t="shared" si="5"/>
        <v>0</v>
      </c>
      <c r="AM23" s="150">
        <f t="shared" si="5"/>
        <v>0</v>
      </c>
      <c r="AN23" s="150">
        <f t="shared" si="5"/>
        <v>0</v>
      </c>
      <c r="AO23" s="150">
        <f t="shared" si="5"/>
        <v>0</v>
      </c>
      <c r="AP23" s="150">
        <f t="shared" si="5"/>
        <v>0</v>
      </c>
      <c r="AQ23" s="150">
        <f t="shared" si="5"/>
        <v>0</v>
      </c>
      <c r="AR23" s="150">
        <f t="shared" si="5"/>
        <v>0</v>
      </c>
      <c r="AS23" s="150">
        <f t="shared" si="5"/>
        <v>0</v>
      </c>
      <c r="AT23" s="150">
        <f t="shared" si="5"/>
        <v>0</v>
      </c>
      <c r="AU23" s="150">
        <f t="shared" si="5"/>
        <v>0</v>
      </c>
      <c r="AV23" s="150">
        <f t="shared" si="5"/>
        <v>0</v>
      </c>
      <c r="AW23" s="150">
        <f t="shared" si="5"/>
        <v>0</v>
      </c>
      <c r="AX23" s="150">
        <f t="shared" si="5"/>
        <v>0</v>
      </c>
      <c r="AY23" s="150">
        <f t="shared" si="5"/>
        <v>0</v>
      </c>
      <c r="AZ23" s="150">
        <f t="shared" si="5"/>
        <v>0</v>
      </c>
      <c r="BA23" s="150">
        <f t="shared" si="5"/>
        <v>0</v>
      </c>
      <c r="BB23" s="150">
        <f t="shared" si="5"/>
        <v>0</v>
      </c>
      <c r="BC23" s="150">
        <f t="shared" si="5"/>
        <v>0</v>
      </c>
      <c r="BD23" s="150">
        <f t="shared" si="5"/>
        <v>0</v>
      </c>
      <c r="BE23" s="150">
        <f t="shared" si="5"/>
        <v>0</v>
      </c>
      <c r="BF23" s="150">
        <f t="shared" si="5"/>
        <v>0</v>
      </c>
      <c r="BG23" s="150">
        <f t="shared" si="5"/>
        <v>0</v>
      </c>
      <c r="BH23" s="150">
        <f t="shared" si="5"/>
        <v>0</v>
      </c>
      <c r="BI23" s="150">
        <f t="shared" si="5"/>
        <v>0</v>
      </c>
      <c r="BJ23" s="150">
        <f t="shared" si="5"/>
        <v>0</v>
      </c>
      <c r="BK23" s="150">
        <f t="shared" si="5"/>
        <v>0</v>
      </c>
      <c r="BL23" s="150">
        <f t="shared" si="5"/>
        <v>0</v>
      </c>
      <c r="BM23" s="150">
        <f t="shared" si="5"/>
        <v>0</v>
      </c>
      <c r="BN23" s="150">
        <f t="shared" si="5"/>
        <v>0</v>
      </c>
      <c r="BO23" s="150">
        <f t="shared" si="5"/>
        <v>0</v>
      </c>
      <c r="BP23" s="150">
        <f t="shared" si="5"/>
        <v>0</v>
      </c>
      <c r="BQ23" s="150">
        <f t="shared" si="5"/>
        <v>0</v>
      </c>
      <c r="BR23" s="150">
        <f t="shared" si="5"/>
        <v>0</v>
      </c>
      <c r="BS23" s="150">
        <f t="shared" si="5"/>
        <v>0</v>
      </c>
      <c r="BT23" s="150">
        <f t="shared" si="5"/>
        <v>0</v>
      </c>
      <c r="BU23" s="150">
        <f t="shared" si="5"/>
        <v>0</v>
      </c>
      <c r="BV23" s="150">
        <f t="shared" si="5"/>
        <v>0</v>
      </c>
      <c r="BW23" s="150">
        <f t="shared" si="5"/>
        <v>0</v>
      </c>
      <c r="BX23" s="150">
        <f t="shared" si="5"/>
        <v>0</v>
      </c>
      <c r="BY23" s="150">
        <f t="shared" si="5"/>
        <v>0</v>
      </c>
      <c r="BZ23" s="150">
        <f t="shared" si="5"/>
        <v>0</v>
      </c>
      <c r="CA23" s="150">
        <f t="shared" si="5"/>
        <v>0</v>
      </c>
      <c r="CB23" s="150">
        <f t="shared" si="5"/>
        <v>0</v>
      </c>
      <c r="CC23" s="150">
        <f t="shared" si="5"/>
        <v>0</v>
      </c>
      <c r="CD23" s="150">
        <f t="shared" si="5"/>
        <v>0</v>
      </c>
      <c r="CE23" s="150">
        <f t="shared" ref="CE23:EP25" si="6">CE12-CE19</f>
        <v>0</v>
      </c>
      <c r="CF23" s="150">
        <f t="shared" si="6"/>
        <v>0</v>
      </c>
      <c r="CG23" s="150">
        <f t="shared" si="6"/>
        <v>0</v>
      </c>
      <c r="CH23" s="150">
        <f t="shared" si="6"/>
        <v>0</v>
      </c>
      <c r="CI23" s="150">
        <f t="shared" si="6"/>
        <v>0</v>
      </c>
      <c r="CJ23" s="150">
        <f t="shared" si="6"/>
        <v>0</v>
      </c>
      <c r="CK23" s="150">
        <f t="shared" si="6"/>
        <v>0</v>
      </c>
      <c r="CL23" s="150">
        <f t="shared" si="6"/>
        <v>0</v>
      </c>
      <c r="CM23" s="150">
        <f t="shared" si="6"/>
        <v>0</v>
      </c>
      <c r="CN23" s="150">
        <f t="shared" si="6"/>
        <v>0</v>
      </c>
      <c r="CO23" s="150">
        <f t="shared" si="6"/>
        <v>0</v>
      </c>
      <c r="CP23" s="150">
        <f t="shared" si="6"/>
        <v>0</v>
      </c>
      <c r="CQ23" s="150">
        <f t="shared" si="6"/>
        <v>0</v>
      </c>
      <c r="CR23" s="150">
        <f t="shared" si="6"/>
        <v>0</v>
      </c>
      <c r="CS23" s="150">
        <f t="shared" si="6"/>
        <v>0</v>
      </c>
      <c r="CT23" s="150">
        <f t="shared" si="6"/>
        <v>0</v>
      </c>
      <c r="CU23" s="150">
        <f t="shared" si="6"/>
        <v>0</v>
      </c>
      <c r="CV23" s="150">
        <f t="shared" si="6"/>
        <v>0</v>
      </c>
      <c r="CW23" s="150">
        <f t="shared" si="6"/>
        <v>0</v>
      </c>
      <c r="CX23" s="150">
        <f t="shared" si="6"/>
        <v>0</v>
      </c>
      <c r="CY23" s="150">
        <f t="shared" si="6"/>
        <v>0</v>
      </c>
      <c r="CZ23" s="150">
        <f t="shared" si="6"/>
        <v>0</v>
      </c>
      <c r="DA23" s="150">
        <f t="shared" si="6"/>
        <v>0</v>
      </c>
      <c r="DB23" s="150">
        <f t="shared" si="6"/>
        <v>0</v>
      </c>
      <c r="DC23" s="150">
        <f t="shared" si="6"/>
        <v>0</v>
      </c>
      <c r="DD23" s="150">
        <f t="shared" si="6"/>
        <v>0</v>
      </c>
      <c r="DE23" s="150">
        <f t="shared" si="6"/>
        <v>0</v>
      </c>
      <c r="DF23" s="150">
        <f t="shared" si="6"/>
        <v>0</v>
      </c>
      <c r="DG23" s="150">
        <f t="shared" si="6"/>
        <v>0</v>
      </c>
      <c r="DH23" s="150">
        <f t="shared" si="6"/>
        <v>0</v>
      </c>
      <c r="DI23" s="150">
        <f t="shared" si="6"/>
        <v>0</v>
      </c>
      <c r="DJ23" s="150">
        <f t="shared" si="6"/>
        <v>0</v>
      </c>
      <c r="DK23" s="150">
        <f t="shared" si="6"/>
        <v>0</v>
      </c>
      <c r="DL23" s="150">
        <f t="shared" si="6"/>
        <v>0</v>
      </c>
      <c r="DM23" s="150">
        <f t="shared" si="6"/>
        <v>0</v>
      </c>
      <c r="DN23" s="150">
        <f t="shared" si="6"/>
        <v>0</v>
      </c>
      <c r="DO23" s="150">
        <f t="shared" si="6"/>
        <v>0</v>
      </c>
      <c r="DP23" s="150">
        <f t="shared" si="6"/>
        <v>0</v>
      </c>
      <c r="DQ23" s="150">
        <f t="shared" si="6"/>
        <v>0</v>
      </c>
      <c r="DR23" s="150">
        <f t="shared" si="6"/>
        <v>0</v>
      </c>
      <c r="DS23" s="150">
        <f t="shared" si="6"/>
        <v>0</v>
      </c>
      <c r="DT23" s="150">
        <f t="shared" si="6"/>
        <v>0</v>
      </c>
      <c r="DU23" s="150">
        <f t="shared" si="6"/>
        <v>0</v>
      </c>
      <c r="DV23" s="150">
        <f t="shared" si="6"/>
        <v>0</v>
      </c>
      <c r="DW23" s="150">
        <f t="shared" si="6"/>
        <v>0</v>
      </c>
      <c r="DX23" s="150">
        <f t="shared" si="6"/>
        <v>0</v>
      </c>
      <c r="DY23" s="150">
        <f t="shared" si="6"/>
        <v>0</v>
      </c>
      <c r="DZ23" s="150">
        <f t="shared" si="6"/>
        <v>0</v>
      </c>
      <c r="EA23" s="150">
        <f t="shared" si="6"/>
        <v>0</v>
      </c>
      <c r="EB23" s="150">
        <f t="shared" si="6"/>
        <v>0</v>
      </c>
      <c r="EC23" s="150">
        <f t="shared" si="6"/>
        <v>0</v>
      </c>
      <c r="ED23" s="150">
        <f t="shared" si="6"/>
        <v>0</v>
      </c>
      <c r="EE23" s="150">
        <f t="shared" si="6"/>
        <v>0</v>
      </c>
      <c r="EF23" s="150">
        <f t="shared" si="6"/>
        <v>0</v>
      </c>
      <c r="EG23" s="150">
        <f t="shared" si="6"/>
        <v>0</v>
      </c>
      <c r="EH23" s="150">
        <f t="shared" si="6"/>
        <v>0</v>
      </c>
      <c r="EI23" s="150">
        <f t="shared" si="6"/>
        <v>0</v>
      </c>
      <c r="EJ23" s="150">
        <f t="shared" si="6"/>
        <v>0</v>
      </c>
      <c r="EK23" s="150">
        <f t="shared" si="6"/>
        <v>0</v>
      </c>
      <c r="EL23" s="150">
        <f t="shared" si="6"/>
        <v>0</v>
      </c>
      <c r="EM23" s="150">
        <f t="shared" si="6"/>
        <v>0</v>
      </c>
      <c r="EN23" s="150">
        <f t="shared" si="6"/>
        <v>0</v>
      </c>
      <c r="EO23" s="150">
        <f t="shared" si="6"/>
        <v>0</v>
      </c>
      <c r="EP23" s="150">
        <f t="shared" si="6"/>
        <v>0</v>
      </c>
      <c r="EQ23" s="150">
        <f t="shared" ref="EQ23:HB25" si="7">EQ12-EQ19</f>
        <v>0</v>
      </c>
      <c r="ER23" s="150">
        <f t="shared" si="7"/>
        <v>0</v>
      </c>
      <c r="ES23" s="150">
        <f t="shared" si="7"/>
        <v>0</v>
      </c>
      <c r="ET23" s="150">
        <f t="shared" si="7"/>
        <v>0</v>
      </c>
      <c r="EU23" s="150">
        <f t="shared" si="7"/>
        <v>0</v>
      </c>
      <c r="EV23" s="150">
        <f t="shared" si="7"/>
        <v>0</v>
      </c>
      <c r="EW23" s="150">
        <f t="shared" si="7"/>
        <v>0</v>
      </c>
      <c r="EX23" s="150">
        <f t="shared" si="7"/>
        <v>0</v>
      </c>
      <c r="EY23" s="150">
        <f t="shared" si="7"/>
        <v>0</v>
      </c>
      <c r="EZ23" s="150">
        <f t="shared" si="7"/>
        <v>0</v>
      </c>
      <c r="FA23" s="150">
        <f t="shared" si="7"/>
        <v>0</v>
      </c>
      <c r="FB23" s="150">
        <f t="shared" si="7"/>
        <v>0</v>
      </c>
      <c r="FC23" s="150">
        <f t="shared" si="7"/>
        <v>0</v>
      </c>
      <c r="FD23" s="150">
        <f t="shared" si="7"/>
        <v>0</v>
      </c>
      <c r="FE23" s="150">
        <f t="shared" si="7"/>
        <v>0</v>
      </c>
      <c r="FF23" s="150">
        <f t="shared" si="7"/>
        <v>0</v>
      </c>
      <c r="FG23" s="150">
        <f t="shared" si="7"/>
        <v>0</v>
      </c>
      <c r="FH23" s="150">
        <f t="shared" si="7"/>
        <v>0</v>
      </c>
      <c r="FI23" s="150">
        <f t="shared" si="7"/>
        <v>0</v>
      </c>
      <c r="FJ23" s="150">
        <f t="shared" si="7"/>
        <v>0</v>
      </c>
      <c r="FK23" s="150">
        <f t="shared" si="7"/>
        <v>0</v>
      </c>
      <c r="FL23" s="150">
        <f t="shared" si="7"/>
        <v>0</v>
      </c>
      <c r="FM23" s="150">
        <f t="shared" si="7"/>
        <v>0</v>
      </c>
      <c r="FN23" s="150">
        <f t="shared" si="7"/>
        <v>0</v>
      </c>
      <c r="FO23" s="150">
        <f t="shared" si="7"/>
        <v>0</v>
      </c>
      <c r="FP23" s="150">
        <f t="shared" si="7"/>
        <v>0</v>
      </c>
      <c r="FQ23" s="150">
        <f t="shared" si="7"/>
        <v>0</v>
      </c>
      <c r="FR23" s="150">
        <f t="shared" si="7"/>
        <v>0</v>
      </c>
      <c r="FS23" s="150">
        <f t="shared" si="7"/>
        <v>0</v>
      </c>
      <c r="FT23" s="150">
        <f t="shared" si="7"/>
        <v>0</v>
      </c>
      <c r="FU23" s="150">
        <f t="shared" si="7"/>
        <v>0</v>
      </c>
      <c r="FV23" s="150">
        <f t="shared" si="7"/>
        <v>0</v>
      </c>
      <c r="FW23" s="150">
        <f t="shared" si="7"/>
        <v>0</v>
      </c>
      <c r="FX23" s="150">
        <f t="shared" si="7"/>
        <v>0</v>
      </c>
      <c r="FY23" s="150">
        <f t="shared" si="7"/>
        <v>0</v>
      </c>
      <c r="FZ23" s="150">
        <f t="shared" si="7"/>
        <v>0</v>
      </c>
      <c r="GA23" s="150">
        <f t="shared" si="7"/>
        <v>0</v>
      </c>
      <c r="GB23" s="150">
        <f t="shared" si="7"/>
        <v>0</v>
      </c>
      <c r="GC23" s="150">
        <f t="shared" si="7"/>
        <v>0</v>
      </c>
      <c r="GD23" s="150">
        <f t="shared" si="7"/>
        <v>0</v>
      </c>
      <c r="GE23" s="150">
        <f t="shared" si="7"/>
        <v>0</v>
      </c>
      <c r="GF23" s="150">
        <f t="shared" si="7"/>
        <v>0</v>
      </c>
      <c r="GG23" s="150">
        <f t="shared" si="7"/>
        <v>0</v>
      </c>
      <c r="GH23" s="150">
        <f t="shared" si="7"/>
        <v>0</v>
      </c>
      <c r="GI23" s="150">
        <f t="shared" si="7"/>
        <v>0</v>
      </c>
      <c r="GJ23" s="150">
        <f t="shared" si="7"/>
        <v>0</v>
      </c>
      <c r="GK23" s="150">
        <f t="shared" si="7"/>
        <v>0</v>
      </c>
      <c r="GL23" s="150">
        <f t="shared" si="7"/>
        <v>0</v>
      </c>
      <c r="GM23" s="150">
        <f t="shared" si="7"/>
        <v>0</v>
      </c>
      <c r="GN23" s="150">
        <f t="shared" si="7"/>
        <v>0</v>
      </c>
      <c r="GO23" s="150">
        <f t="shared" si="7"/>
        <v>0</v>
      </c>
      <c r="GP23" s="150">
        <f t="shared" si="7"/>
        <v>0</v>
      </c>
      <c r="GQ23" s="150">
        <f t="shared" si="7"/>
        <v>0</v>
      </c>
      <c r="GR23" s="150">
        <f t="shared" si="7"/>
        <v>0</v>
      </c>
      <c r="GS23" s="150">
        <f t="shared" si="7"/>
        <v>0</v>
      </c>
      <c r="GT23" s="150">
        <f t="shared" si="7"/>
        <v>0</v>
      </c>
      <c r="GU23" s="150">
        <f t="shared" si="7"/>
        <v>0</v>
      </c>
      <c r="GV23" s="150">
        <f t="shared" si="7"/>
        <v>0</v>
      </c>
      <c r="GW23" s="150">
        <f t="shared" si="7"/>
        <v>0</v>
      </c>
      <c r="GX23" s="150">
        <f t="shared" si="7"/>
        <v>0</v>
      </c>
      <c r="GY23" s="150">
        <f t="shared" si="7"/>
        <v>0</v>
      </c>
      <c r="GZ23" s="150">
        <f t="shared" si="7"/>
        <v>0</v>
      </c>
      <c r="HA23" s="150">
        <f t="shared" si="7"/>
        <v>0</v>
      </c>
      <c r="HB23" s="150">
        <f t="shared" si="7"/>
        <v>0</v>
      </c>
      <c r="HC23" s="150">
        <f t="shared" ref="HC23:JN25" si="8">HC12-HC19</f>
        <v>0</v>
      </c>
      <c r="HD23" s="150">
        <f t="shared" si="8"/>
        <v>0</v>
      </c>
      <c r="HE23" s="150">
        <f t="shared" si="8"/>
        <v>0</v>
      </c>
      <c r="HF23" s="150">
        <f t="shared" si="8"/>
        <v>0</v>
      </c>
      <c r="HG23" s="150">
        <f t="shared" si="8"/>
        <v>0</v>
      </c>
      <c r="HH23" s="150">
        <f t="shared" si="8"/>
        <v>0</v>
      </c>
      <c r="HI23" s="150">
        <f t="shared" si="8"/>
        <v>0</v>
      </c>
      <c r="HJ23" s="150">
        <f t="shared" si="8"/>
        <v>0</v>
      </c>
      <c r="HK23" s="150">
        <f t="shared" si="8"/>
        <v>0</v>
      </c>
      <c r="HL23" s="150">
        <f t="shared" si="8"/>
        <v>0</v>
      </c>
      <c r="HM23" s="150">
        <f t="shared" si="8"/>
        <v>0</v>
      </c>
      <c r="HN23" s="150">
        <f t="shared" si="8"/>
        <v>0</v>
      </c>
      <c r="HO23" s="150">
        <f t="shared" si="8"/>
        <v>0</v>
      </c>
      <c r="HP23" s="150">
        <f t="shared" si="8"/>
        <v>0</v>
      </c>
      <c r="HQ23" s="150">
        <f t="shared" si="8"/>
        <v>0</v>
      </c>
      <c r="HR23" s="150">
        <f t="shared" si="8"/>
        <v>0</v>
      </c>
      <c r="HS23" s="150">
        <f t="shared" si="8"/>
        <v>0</v>
      </c>
      <c r="HT23" s="150">
        <f t="shared" si="8"/>
        <v>0</v>
      </c>
      <c r="HU23" s="150">
        <f t="shared" si="8"/>
        <v>0</v>
      </c>
      <c r="HV23" s="150">
        <f t="shared" si="8"/>
        <v>0</v>
      </c>
      <c r="HW23" s="150">
        <f t="shared" si="8"/>
        <v>0</v>
      </c>
      <c r="HX23" s="150">
        <f t="shared" si="8"/>
        <v>0</v>
      </c>
      <c r="HY23" s="150">
        <f t="shared" si="8"/>
        <v>0</v>
      </c>
      <c r="HZ23" s="150">
        <f t="shared" si="8"/>
        <v>0</v>
      </c>
      <c r="IA23" s="150">
        <f t="shared" si="8"/>
        <v>0</v>
      </c>
      <c r="IB23" s="150">
        <f t="shared" si="8"/>
        <v>0</v>
      </c>
      <c r="IC23" s="150">
        <f t="shared" si="8"/>
        <v>0</v>
      </c>
      <c r="ID23" s="150">
        <f t="shared" si="8"/>
        <v>0</v>
      </c>
      <c r="IE23" s="150">
        <f t="shared" si="8"/>
        <v>0</v>
      </c>
      <c r="IF23" s="150">
        <f t="shared" si="8"/>
        <v>0</v>
      </c>
      <c r="IG23" s="150">
        <f t="shared" si="8"/>
        <v>0</v>
      </c>
      <c r="IH23" s="150">
        <f t="shared" si="8"/>
        <v>0</v>
      </c>
      <c r="II23" s="150">
        <f t="shared" si="8"/>
        <v>0</v>
      </c>
      <c r="IJ23" s="150">
        <f t="shared" si="8"/>
        <v>0</v>
      </c>
      <c r="IK23" s="150">
        <f t="shared" si="8"/>
        <v>0</v>
      </c>
      <c r="IL23" s="150">
        <f t="shared" si="8"/>
        <v>0</v>
      </c>
      <c r="IM23" s="150">
        <f t="shared" si="8"/>
        <v>0</v>
      </c>
      <c r="IN23" s="150">
        <f t="shared" si="8"/>
        <v>0</v>
      </c>
      <c r="IO23" s="150">
        <f t="shared" si="8"/>
        <v>0</v>
      </c>
      <c r="IP23" s="150">
        <f t="shared" si="8"/>
        <v>0</v>
      </c>
      <c r="IQ23" s="150">
        <f t="shared" si="8"/>
        <v>0</v>
      </c>
      <c r="IR23" s="150">
        <f t="shared" si="8"/>
        <v>0</v>
      </c>
      <c r="IS23" s="150">
        <f t="shared" si="8"/>
        <v>0</v>
      </c>
      <c r="IT23" s="150">
        <f t="shared" si="8"/>
        <v>0</v>
      </c>
      <c r="IU23" s="150">
        <f t="shared" si="8"/>
        <v>0</v>
      </c>
      <c r="IV23" s="150">
        <f t="shared" si="8"/>
        <v>0</v>
      </c>
      <c r="IW23" s="150">
        <f t="shared" si="8"/>
        <v>0</v>
      </c>
      <c r="IX23" s="150">
        <f t="shared" si="8"/>
        <v>0</v>
      </c>
      <c r="IY23" s="150">
        <f t="shared" si="8"/>
        <v>0</v>
      </c>
      <c r="IZ23" s="150">
        <f t="shared" si="8"/>
        <v>0</v>
      </c>
      <c r="JA23" s="150">
        <f t="shared" si="8"/>
        <v>0</v>
      </c>
      <c r="JB23" s="150">
        <f t="shared" si="8"/>
        <v>0</v>
      </c>
      <c r="JC23" s="150">
        <f t="shared" si="8"/>
        <v>0</v>
      </c>
      <c r="JD23" s="150">
        <f t="shared" si="8"/>
        <v>0</v>
      </c>
      <c r="JE23" s="150">
        <f t="shared" si="8"/>
        <v>0</v>
      </c>
      <c r="JF23" s="150">
        <f t="shared" si="8"/>
        <v>0</v>
      </c>
      <c r="JG23" s="150">
        <f t="shared" si="8"/>
        <v>0</v>
      </c>
      <c r="JH23" s="150">
        <f t="shared" si="8"/>
        <v>0</v>
      </c>
      <c r="JI23" s="150">
        <f t="shared" si="8"/>
        <v>0</v>
      </c>
      <c r="JJ23" s="150">
        <f t="shared" si="8"/>
        <v>0</v>
      </c>
      <c r="JK23" s="150">
        <f t="shared" si="8"/>
        <v>0</v>
      </c>
      <c r="JL23" s="150">
        <f t="shared" si="8"/>
        <v>0</v>
      </c>
      <c r="JM23" s="150">
        <f t="shared" si="8"/>
        <v>0</v>
      </c>
      <c r="JN23" s="150">
        <f t="shared" si="8"/>
        <v>0</v>
      </c>
      <c r="JO23" s="150">
        <f t="shared" ref="JO23:LJ25" si="9">JO12-JO19</f>
        <v>0</v>
      </c>
      <c r="JP23" s="150">
        <f t="shared" si="9"/>
        <v>0</v>
      </c>
      <c r="JQ23" s="150">
        <f t="shared" si="9"/>
        <v>0</v>
      </c>
      <c r="JR23" s="150">
        <f t="shared" si="9"/>
        <v>0</v>
      </c>
      <c r="JS23" s="150">
        <f t="shared" si="9"/>
        <v>0</v>
      </c>
      <c r="JT23" s="150">
        <f t="shared" si="9"/>
        <v>0</v>
      </c>
      <c r="JU23" s="150">
        <f t="shared" si="9"/>
        <v>0</v>
      </c>
      <c r="JV23" s="150">
        <f t="shared" si="9"/>
        <v>0</v>
      </c>
      <c r="JW23" s="150">
        <f t="shared" si="9"/>
        <v>0</v>
      </c>
      <c r="JX23" s="150">
        <f t="shared" si="9"/>
        <v>0</v>
      </c>
      <c r="JY23" s="150">
        <f t="shared" si="9"/>
        <v>0</v>
      </c>
      <c r="JZ23" s="150">
        <f t="shared" si="9"/>
        <v>0</v>
      </c>
      <c r="KA23" s="150">
        <f t="shared" si="9"/>
        <v>0</v>
      </c>
      <c r="KB23" s="150">
        <f t="shared" si="9"/>
        <v>0</v>
      </c>
      <c r="KC23" s="150">
        <f t="shared" si="9"/>
        <v>0</v>
      </c>
      <c r="KD23" s="150">
        <f t="shared" si="9"/>
        <v>0</v>
      </c>
      <c r="KE23" s="150">
        <f t="shared" si="9"/>
        <v>0</v>
      </c>
      <c r="KF23" s="150">
        <f t="shared" si="9"/>
        <v>0</v>
      </c>
      <c r="KG23" s="150">
        <f t="shared" si="9"/>
        <v>0</v>
      </c>
      <c r="KH23" s="150">
        <f t="shared" si="9"/>
        <v>0</v>
      </c>
      <c r="KI23" s="150">
        <f t="shared" si="9"/>
        <v>0</v>
      </c>
      <c r="KJ23" s="150">
        <f t="shared" si="9"/>
        <v>0</v>
      </c>
      <c r="KK23" s="150">
        <f t="shared" si="9"/>
        <v>0</v>
      </c>
      <c r="KL23" s="150">
        <f t="shared" si="9"/>
        <v>0</v>
      </c>
      <c r="KM23" s="150">
        <f t="shared" si="9"/>
        <v>0</v>
      </c>
      <c r="KN23" s="150">
        <f t="shared" si="9"/>
        <v>0</v>
      </c>
      <c r="KO23" s="150">
        <f t="shared" si="9"/>
        <v>0</v>
      </c>
      <c r="KP23" s="150">
        <f t="shared" si="9"/>
        <v>0</v>
      </c>
      <c r="KQ23" s="150">
        <f t="shared" si="9"/>
        <v>0</v>
      </c>
      <c r="KR23" s="150">
        <f t="shared" si="9"/>
        <v>0</v>
      </c>
      <c r="KS23" s="150">
        <f t="shared" si="9"/>
        <v>0</v>
      </c>
      <c r="KT23" s="19"/>
    </row>
    <row r="24" spans="2:306" ht="18.75">
      <c r="B24" s="173"/>
      <c r="C24" s="134"/>
      <c r="D24" s="148" t="s">
        <v>148</v>
      </c>
      <c r="E24" s="151">
        <v>0</v>
      </c>
      <c r="F24" s="135"/>
      <c r="G24" s="134"/>
      <c r="H24" s="138" t="s">
        <v>149</v>
      </c>
      <c r="I24" s="139">
        <v>0</v>
      </c>
      <c r="J24" s="19"/>
      <c r="L24" s="143">
        <f>ROUND(MAX(N24,N24^2),2)</f>
        <v>1</v>
      </c>
      <c r="M24" s="144">
        <f>ROUND(IF(SUM(R25:KS25)=0,NSW_RLWPC300,SUMPRODUCT(R25:KS25,NSW_PHHC300)/SUM(R25:KS25)),2)</f>
        <v>67.83</v>
      </c>
      <c r="N24" s="144">
        <f>ROUND(M24/NSW_RLWPC300,2)</f>
        <v>1</v>
      </c>
      <c r="P24" s="134"/>
      <c r="Q24" s="148" t="s">
        <v>150</v>
      </c>
      <c r="R24" s="149">
        <f>R13-R20</f>
        <v>0</v>
      </c>
      <c r="S24" s="150">
        <f t="shared" si="5"/>
        <v>0</v>
      </c>
      <c r="T24" s="150">
        <f t="shared" si="5"/>
        <v>0</v>
      </c>
      <c r="U24" s="150">
        <f t="shared" si="5"/>
        <v>0</v>
      </c>
      <c r="V24" s="150">
        <f t="shared" si="5"/>
        <v>0</v>
      </c>
      <c r="W24" s="150">
        <f t="shared" si="5"/>
        <v>0</v>
      </c>
      <c r="X24" s="150">
        <f t="shared" si="5"/>
        <v>0</v>
      </c>
      <c r="Y24" s="150">
        <f t="shared" si="5"/>
        <v>0</v>
      </c>
      <c r="Z24" s="150">
        <f t="shared" si="5"/>
        <v>0</v>
      </c>
      <c r="AA24" s="150">
        <f t="shared" si="5"/>
        <v>0</v>
      </c>
      <c r="AB24" s="150">
        <f t="shared" si="5"/>
        <v>0</v>
      </c>
      <c r="AC24" s="150">
        <f t="shared" si="5"/>
        <v>0</v>
      </c>
      <c r="AD24" s="150">
        <f t="shared" si="5"/>
        <v>0</v>
      </c>
      <c r="AE24" s="150">
        <f t="shared" si="5"/>
        <v>0</v>
      </c>
      <c r="AF24" s="150">
        <f t="shared" si="5"/>
        <v>0</v>
      </c>
      <c r="AG24" s="150">
        <f t="shared" si="5"/>
        <v>0</v>
      </c>
      <c r="AH24" s="150">
        <f t="shared" si="5"/>
        <v>0</v>
      </c>
      <c r="AI24" s="150">
        <f t="shared" si="5"/>
        <v>0</v>
      </c>
      <c r="AJ24" s="150">
        <f t="shared" si="5"/>
        <v>0</v>
      </c>
      <c r="AK24" s="150">
        <f t="shared" si="5"/>
        <v>0</v>
      </c>
      <c r="AL24" s="150">
        <f t="shared" si="5"/>
        <v>0</v>
      </c>
      <c r="AM24" s="150">
        <f t="shared" si="5"/>
        <v>0</v>
      </c>
      <c r="AN24" s="150">
        <f t="shared" si="5"/>
        <v>0</v>
      </c>
      <c r="AO24" s="150">
        <f t="shared" si="5"/>
        <v>0</v>
      </c>
      <c r="AP24" s="150">
        <f t="shared" si="5"/>
        <v>0</v>
      </c>
      <c r="AQ24" s="150">
        <f t="shared" si="5"/>
        <v>0</v>
      </c>
      <c r="AR24" s="150">
        <f t="shared" si="5"/>
        <v>0</v>
      </c>
      <c r="AS24" s="150">
        <f t="shared" si="5"/>
        <v>0</v>
      </c>
      <c r="AT24" s="150">
        <f t="shared" si="5"/>
        <v>0</v>
      </c>
      <c r="AU24" s="150">
        <f t="shared" si="5"/>
        <v>0</v>
      </c>
      <c r="AV24" s="150">
        <f t="shared" si="5"/>
        <v>0</v>
      </c>
      <c r="AW24" s="150">
        <f t="shared" si="5"/>
        <v>0</v>
      </c>
      <c r="AX24" s="150">
        <f t="shared" si="5"/>
        <v>0</v>
      </c>
      <c r="AY24" s="150">
        <f t="shared" si="5"/>
        <v>0</v>
      </c>
      <c r="AZ24" s="150">
        <f t="shared" si="5"/>
        <v>0</v>
      </c>
      <c r="BA24" s="150">
        <f t="shared" si="5"/>
        <v>0</v>
      </c>
      <c r="BB24" s="150">
        <f t="shared" si="5"/>
        <v>0</v>
      </c>
      <c r="BC24" s="150">
        <f t="shared" si="5"/>
        <v>0</v>
      </c>
      <c r="BD24" s="150">
        <f t="shared" si="5"/>
        <v>0</v>
      </c>
      <c r="BE24" s="150">
        <f t="shared" si="5"/>
        <v>0</v>
      </c>
      <c r="BF24" s="150">
        <f t="shared" si="5"/>
        <v>0</v>
      </c>
      <c r="BG24" s="150">
        <f t="shared" si="5"/>
        <v>0</v>
      </c>
      <c r="BH24" s="150">
        <f t="shared" si="5"/>
        <v>0</v>
      </c>
      <c r="BI24" s="150">
        <f t="shared" si="5"/>
        <v>0</v>
      </c>
      <c r="BJ24" s="150">
        <f t="shared" si="5"/>
        <v>0</v>
      </c>
      <c r="BK24" s="150">
        <f t="shared" si="5"/>
        <v>0</v>
      </c>
      <c r="BL24" s="150">
        <f t="shared" si="5"/>
        <v>0</v>
      </c>
      <c r="BM24" s="150">
        <f t="shared" si="5"/>
        <v>0</v>
      </c>
      <c r="BN24" s="150">
        <f t="shared" si="5"/>
        <v>0</v>
      </c>
      <c r="BO24" s="150">
        <f t="shared" si="5"/>
        <v>0</v>
      </c>
      <c r="BP24" s="150">
        <f t="shared" si="5"/>
        <v>0</v>
      </c>
      <c r="BQ24" s="150">
        <f t="shared" si="5"/>
        <v>0</v>
      </c>
      <c r="BR24" s="150">
        <f t="shared" si="5"/>
        <v>0</v>
      </c>
      <c r="BS24" s="150">
        <f t="shared" si="5"/>
        <v>0</v>
      </c>
      <c r="BT24" s="150">
        <f t="shared" si="5"/>
        <v>0</v>
      </c>
      <c r="BU24" s="150">
        <f t="shared" si="5"/>
        <v>0</v>
      </c>
      <c r="BV24" s="150">
        <f t="shared" si="5"/>
        <v>0</v>
      </c>
      <c r="BW24" s="150">
        <f t="shared" si="5"/>
        <v>0</v>
      </c>
      <c r="BX24" s="150">
        <f t="shared" si="5"/>
        <v>0</v>
      </c>
      <c r="BY24" s="150">
        <f t="shared" si="5"/>
        <v>0</v>
      </c>
      <c r="BZ24" s="150">
        <f t="shared" si="5"/>
        <v>0</v>
      </c>
      <c r="CA24" s="150">
        <f t="shared" si="5"/>
        <v>0</v>
      </c>
      <c r="CB24" s="150">
        <f t="shared" si="5"/>
        <v>0</v>
      </c>
      <c r="CC24" s="150">
        <f t="shared" si="5"/>
        <v>0</v>
      </c>
      <c r="CD24" s="150">
        <f t="shared" si="5"/>
        <v>0</v>
      </c>
      <c r="CE24" s="150">
        <f t="shared" si="6"/>
        <v>0</v>
      </c>
      <c r="CF24" s="150">
        <f t="shared" si="6"/>
        <v>0</v>
      </c>
      <c r="CG24" s="150">
        <f t="shared" si="6"/>
        <v>0</v>
      </c>
      <c r="CH24" s="150">
        <f t="shared" si="6"/>
        <v>0</v>
      </c>
      <c r="CI24" s="150">
        <f t="shared" si="6"/>
        <v>0</v>
      </c>
      <c r="CJ24" s="150">
        <f t="shared" si="6"/>
        <v>0</v>
      </c>
      <c r="CK24" s="150">
        <f t="shared" si="6"/>
        <v>0</v>
      </c>
      <c r="CL24" s="150">
        <f t="shared" si="6"/>
        <v>0</v>
      </c>
      <c r="CM24" s="150">
        <f t="shared" si="6"/>
        <v>0</v>
      </c>
      <c r="CN24" s="150">
        <f t="shared" si="6"/>
        <v>0</v>
      </c>
      <c r="CO24" s="150">
        <f t="shared" si="6"/>
        <v>0</v>
      </c>
      <c r="CP24" s="150">
        <f t="shared" si="6"/>
        <v>0</v>
      </c>
      <c r="CQ24" s="150">
        <f t="shared" si="6"/>
        <v>0</v>
      </c>
      <c r="CR24" s="150">
        <f t="shared" si="6"/>
        <v>0</v>
      </c>
      <c r="CS24" s="150">
        <f t="shared" si="6"/>
        <v>0</v>
      </c>
      <c r="CT24" s="150">
        <f t="shared" si="6"/>
        <v>0</v>
      </c>
      <c r="CU24" s="150">
        <f t="shared" si="6"/>
        <v>0</v>
      </c>
      <c r="CV24" s="150">
        <f t="shared" si="6"/>
        <v>0</v>
      </c>
      <c r="CW24" s="150">
        <f t="shared" si="6"/>
        <v>0</v>
      </c>
      <c r="CX24" s="150">
        <f t="shared" si="6"/>
        <v>0</v>
      </c>
      <c r="CY24" s="150">
        <f t="shared" si="6"/>
        <v>0</v>
      </c>
      <c r="CZ24" s="150">
        <f t="shared" si="6"/>
        <v>0</v>
      </c>
      <c r="DA24" s="150">
        <f t="shared" si="6"/>
        <v>0</v>
      </c>
      <c r="DB24" s="150">
        <f t="shared" si="6"/>
        <v>0</v>
      </c>
      <c r="DC24" s="150">
        <f t="shared" si="6"/>
        <v>0</v>
      </c>
      <c r="DD24" s="150">
        <f t="shared" si="6"/>
        <v>0</v>
      </c>
      <c r="DE24" s="150">
        <f t="shared" si="6"/>
        <v>0</v>
      </c>
      <c r="DF24" s="150">
        <f t="shared" si="6"/>
        <v>0</v>
      </c>
      <c r="DG24" s="150">
        <f t="shared" si="6"/>
        <v>0</v>
      </c>
      <c r="DH24" s="150">
        <f t="shared" si="6"/>
        <v>0</v>
      </c>
      <c r="DI24" s="150">
        <f t="shared" si="6"/>
        <v>0</v>
      </c>
      <c r="DJ24" s="150">
        <f t="shared" si="6"/>
        <v>0</v>
      </c>
      <c r="DK24" s="150">
        <f t="shared" si="6"/>
        <v>0</v>
      </c>
      <c r="DL24" s="150">
        <f t="shared" si="6"/>
        <v>0</v>
      </c>
      <c r="DM24" s="150">
        <f t="shared" si="6"/>
        <v>0</v>
      </c>
      <c r="DN24" s="150">
        <f t="shared" si="6"/>
        <v>0</v>
      </c>
      <c r="DO24" s="150">
        <f t="shared" si="6"/>
        <v>0</v>
      </c>
      <c r="DP24" s="150">
        <f t="shared" si="6"/>
        <v>0</v>
      </c>
      <c r="DQ24" s="150">
        <f t="shared" si="6"/>
        <v>0</v>
      </c>
      <c r="DR24" s="150">
        <f t="shared" si="6"/>
        <v>0</v>
      </c>
      <c r="DS24" s="150">
        <f t="shared" si="6"/>
        <v>0</v>
      </c>
      <c r="DT24" s="150">
        <f t="shared" si="6"/>
        <v>0</v>
      </c>
      <c r="DU24" s="150">
        <f t="shared" si="6"/>
        <v>0</v>
      </c>
      <c r="DV24" s="150">
        <f t="shared" si="6"/>
        <v>0</v>
      </c>
      <c r="DW24" s="150">
        <f t="shared" si="6"/>
        <v>0</v>
      </c>
      <c r="DX24" s="150">
        <f t="shared" si="6"/>
        <v>0</v>
      </c>
      <c r="DY24" s="150">
        <f t="shared" si="6"/>
        <v>0</v>
      </c>
      <c r="DZ24" s="150">
        <f t="shared" si="6"/>
        <v>0</v>
      </c>
      <c r="EA24" s="150">
        <f t="shared" si="6"/>
        <v>0</v>
      </c>
      <c r="EB24" s="150">
        <f t="shared" si="6"/>
        <v>0</v>
      </c>
      <c r="EC24" s="150">
        <f t="shared" si="6"/>
        <v>0</v>
      </c>
      <c r="ED24" s="150">
        <f t="shared" si="6"/>
        <v>0</v>
      </c>
      <c r="EE24" s="150">
        <f t="shared" si="6"/>
        <v>0</v>
      </c>
      <c r="EF24" s="150">
        <f t="shared" si="6"/>
        <v>0</v>
      </c>
      <c r="EG24" s="150">
        <f t="shared" si="6"/>
        <v>0</v>
      </c>
      <c r="EH24" s="150">
        <f t="shared" si="6"/>
        <v>0</v>
      </c>
      <c r="EI24" s="150">
        <f t="shared" si="6"/>
        <v>0</v>
      </c>
      <c r="EJ24" s="150">
        <f t="shared" si="6"/>
        <v>0</v>
      </c>
      <c r="EK24" s="150">
        <f t="shared" si="6"/>
        <v>0</v>
      </c>
      <c r="EL24" s="150">
        <f t="shared" si="6"/>
        <v>0</v>
      </c>
      <c r="EM24" s="150">
        <f t="shared" si="6"/>
        <v>0</v>
      </c>
      <c r="EN24" s="150">
        <f t="shared" si="6"/>
        <v>0</v>
      </c>
      <c r="EO24" s="150">
        <f t="shared" si="6"/>
        <v>0</v>
      </c>
      <c r="EP24" s="150">
        <f t="shared" si="6"/>
        <v>0</v>
      </c>
      <c r="EQ24" s="150">
        <f t="shared" si="7"/>
        <v>0</v>
      </c>
      <c r="ER24" s="150">
        <f t="shared" si="7"/>
        <v>0</v>
      </c>
      <c r="ES24" s="150">
        <f t="shared" si="7"/>
        <v>0</v>
      </c>
      <c r="ET24" s="150">
        <f t="shared" si="7"/>
        <v>0</v>
      </c>
      <c r="EU24" s="150">
        <f t="shared" si="7"/>
        <v>0</v>
      </c>
      <c r="EV24" s="150">
        <f t="shared" si="7"/>
        <v>0</v>
      </c>
      <c r="EW24" s="150">
        <f t="shared" si="7"/>
        <v>0</v>
      </c>
      <c r="EX24" s="150">
        <f t="shared" si="7"/>
        <v>0</v>
      </c>
      <c r="EY24" s="150">
        <f t="shared" si="7"/>
        <v>0</v>
      </c>
      <c r="EZ24" s="150">
        <f t="shared" si="7"/>
        <v>0</v>
      </c>
      <c r="FA24" s="150">
        <f t="shared" si="7"/>
        <v>0</v>
      </c>
      <c r="FB24" s="150">
        <f t="shared" si="7"/>
        <v>0</v>
      </c>
      <c r="FC24" s="150">
        <f t="shared" si="7"/>
        <v>0</v>
      </c>
      <c r="FD24" s="150">
        <f t="shared" si="7"/>
        <v>0</v>
      </c>
      <c r="FE24" s="150">
        <f t="shared" si="7"/>
        <v>0</v>
      </c>
      <c r="FF24" s="150">
        <f t="shared" si="7"/>
        <v>0</v>
      </c>
      <c r="FG24" s="150">
        <f t="shared" si="7"/>
        <v>0</v>
      </c>
      <c r="FH24" s="150">
        <f t="shared" si="7"/>
        <v>0</v>
      </c>
      <c r="FI24" s="150">
        <f t="shared" si="7"/>
        <v>0</v>
      </c>
      <c r="FJ24" s="150">
        <f t="shared" si="7"/>
        <v>0</v>
      </c>
      <c r="FK24" s="150">
        <f t="shared" si="7"/>
        <v>0</v>
      </c>
      <c r="FL24" s="150">
        <f t="shared" si="7"/>
        <v>0</v>
      </c>
      <c r="FM24" s="150">
        <f t="shared" si="7"/>
        <v>0</v>
      </c>
      <c r="FN24" s="150">
        <f t="shared" si="7"/>
        <v>0</v>
      </c>
      <c r="FO24" s="150">
        <f t="shared" si="7"/>
        <v>0</v>
      </c>
      <c r="FP24" s="150">
        <f t="shared" si="7"/>
        <v>0</v>
      </c>
      <c r="FQ24" s="150">
        <f t="shared" si="7"/>
        <v>0</v>
      </c>
      <c r="FR24" s="150">
        <f t="shared" si="7"/>
        <v>0</v>
      </c>
      <c r="FS24" s="150">
        <f t="shared" si="7"/>
        <v>0</v>
      </c>
      <c r="FT24" s="150">
        <f t="shared" si="7"/>
        <v>0</v>
      </c>
      <c r="FU24" s="150">
        <f t="shared" si="7"/>
        <v>0</v>
      </c>
      <c r="FV24" s="150">
        <f t="shared" si="7"/>
        <v>0</v>
      </c>
      <c r="FW24" s="150">
        <f t="shared" si="7"/>
        <v>0</v>
      </c>
      <c r="FX24" s="150">
        <f t="shared" si="7"/>
        <v>0</v>
      </c>
      <c r="FY24" s="150">
        <f t="shared" si="7"/>
        <v>0</v>
      </c>
      <c r="FZ24" s="150">
        <f t="shared" si="7"/>
        <v>0</v>
      </c>
      <c r="GA24" s="150">
        <f t="shared" si="7"/>
        <v>0</v>
      </c>
      <c r="GB24" s="150">
        <f t="shared" si="7"/>
        <v>0</v>
      </c>
      <c r="GC24" s="150">
        <f t="shared" si="7"/>
        <v>0</v>
      </c>
      <c r="GD24" s="150">
        <f t="shared" si="7"/>
        <v>0</v>
      </c>
      <c r="GE24" s="150">
        <f t="shared" si="7"/>
        <v>0</v>
      </c>
      <c r="GF24" s="150">
        <f t="shared" si="7"/>
        <v>0</v>
      </c>
      <c r="GG24" s="150">
        <f t="shared" si="7"/>
        <v>0</v>
      </c>
      <c r="GH24" s="150">
        <f t="shared" si="7"/>
        <v>0</v>
      </c>
      <c r="GI24" s="150">
        <f t="shared" si="7"/>
        <v>0</v>
      </c>
      <c r="GJ24" s="150">
        <f t="shared" si="7"/>
        <v>0</v>
      </c>
      <c r="GK24" s="150">
        <f t="shared" si="7"/>
        <v>0</v>
      </c>
      <c r="GL24" s="150">
        <f t="shared" si="7"/>
        <v>0</v>
      </c>
      <c r="GM24" s="150">
        <f t="shared" si="7"/>
        <v>0</v>
      </c>
      <c r="GN24" s="150">
        <f t="shared" si="7"/>
        <v>0</v>
      </c>
      <c r="GO24" s="150">
        <f t="shared" si="7"/>
        <v>0</v>
      </c>
      <c r="GP24" s="150">
        <f t="shared" si="7"/>
        <v>0</v>
      </c>
      <c r="GQ24" s="150">
        <f t="shared" si="7"/>
        <v>0</v>
      </c>
      <c r="GR24" s="150">
        <f t="shared" si="7"/>
        <v>0</v>
      </c>
      <c r="GS24" s="150">
        <f t="shared" si="7"/>
        <v>0</v>
      </c>
      <c r="GT24" s="150">
        <f t="shared" si="7"/>
        <v>0</v>
      </c>
      <c r="GU24" s="150">
        <f t="shared" si="7"/>
        <v>0</v>
      </c>
      <c r="GV24" s="150">
        <f t="shared" si="7"/>
        <v>0</v>
      </c>
      <c r="GW24" s="150">
        <f t="shared" si="7"/>
        <v>0</v>
      </c>
      <c r="GX24" s="150">
        <f t="shared" si="7"/>
        <v>0</v>
      </c>
      <c r="GY24" s="150">
        <f t="shared" si="7"/>
        <v>0</v>
      </c>
      <c r="GZ24" s="150">
        <f t="shared" si="7"/>
        <v>0</v>
      </c>
      <c r="HA24" s="150">
        <f t="shared" si="7"/>
        <v>0</v>
      </c>
      <c r="HB24" s="150">
        <f t="shared" si="7"/>
        <v>0</v>
      </c>
      <c r="HC24" s="150">
        <f t="shared" si="8"/>
        <v>0</v>
      </c>
      <c r="HD24" s="150">
        <f t="shared" si="8"/>
        <v>0</v>
      </c>
      <c r="HE24" s="150">
        <f t="shared" si="8"/>
        <v>0</v>
      </c>
      <c r="HF24" s="150">
        <f t="shared" si="8"/>
        <v>0</v>
      </c>
      <c r="HG24" s="150">
        <f t="shared" si="8"/>
        <v>0</v>
      </c>
      <c r="HH24" s="150">
        <f t="shared" si="8"/>
        <v>0</v>
      </c>
      <c r="HI24" s="150">
        <f t="shared" si="8"/>
        <v>0</v>
      </c>
      <c r="HJ24" s="150">
        <f t="shared" si="8"/>
        <v>0</v>
      </c>
      <c r="HK24" s="150">
        <f t="shared" si="8"/>
        <v>0</v>
      </c>
      <c r="HL24" s="150">
        <f t="shared" si="8"/>
        <v>0</v>
      </c>
      <c r="HM24" s="150">
        <f t="shared" si="8"/>
        <v>0</v>
      </c>
      <c r="HN24" s="150">
        <f t="shared" si="8"/>
        <v>0</v>
      </c>
      <c r="HO24" s="150">
        <f t="shared" si="8"/>
        <v>0</v>
      </c>
      <c r="HP24" s="150">
        <f t="shared" si="8"/>
        <v>0</v>
      </c>
      <c r="HQ24" s="150">
        <f t="shared" si="8"/>
        <v>0</v>
      </c>
      <c r="HR24" s="150">
        <f t="shared" si="8"/>
        <v>0</v>
      </c>
      <c r="HS24" s="150">
        <f t="shared" si="8"/>
        <v>0</v>
      </c>
      <c r="HT24" s="150">
        <f t="shared" si="8"/>
        <v>0</v>
      </c>
      <c r="HU24" s="150">
        <f t="shared" si="8"/>
        <v>0</v>
      </c>
      <c r="HV24" s="150">
        <f t="shared" si="8"/>
        <v>0</v>
      </c>
      <c r="HW24" s="150">
        <f t="shared" si="8"/>
        <v>0</v>
      </c>
      <c r="HX24" s="150">
        <f t="shared" si="8"/>
        <v>0</v>
      </c>
      <c r="HY24" s="150">
        <f t="shared" si="8"/>
        <v>0</v>
      </c>
      <c r="HZ24" s="150">
        <f t="shared" si="8"/>
        <v>0</v>
      </c>
      <c r="IA24" s="150">
        <f t="shared" si="8"/>
        <v>0</v>
      </c>
      <c r="IB24" s="150">
        <f t="shared" si="8"/>
        <v>0</v>
      </c>
      <c r="IC24" s="150">
        <f t="shared" si="8"/>
        <v>0</v>
      </c>
      <c r="ID24" s="150">
        <f t="shared" si="8"/>
        <v>0</v>
      </c>
      <c r="IE24" s="150">
        <f t="shared" si="8"/>
        <v>0</v>
      </c>
      <c r="IF24" s="150">
        <f t="shared" si="8"/>
        <v>0</v>
      </c>
      <c r="IG24" s="150">
        <f t="shared" si="8"/>
        <v>0</v>
      </c>
      <c r="IH24" s="150">
        <f t="shared" si="8"/>
        <v>0</v>
      </c>
      <c r="II24" s="150">
        <f t="shared" si="8"/>
        <v>0</v>
      </c>
      <c r="IJ24" s="150">
        <f t="shared" si="8"/>
        <v>0</v>
      </c>
      <c r="IK24" s="150">
        <f t="shared" si="8"/>
        <v>0</v>
      </c>
      <c r="IL24" s="150">
        <f t="shared" si="8"/>
        <v>0</v>
      </c>
      <c r="IM24" s="150">
        <f t="shared" si="8"/>
        <v>0</v>
      </c>
      <c r="IN24" s="150">
        <f t="shared" si="8"/>
        <v>0</v>
      </c>
      <c r="IO24" s="150">
        <f t="shared" si="8"/>
        <v>0</v>
      </c>
      <c r="IP24" s="150">
        <f t="shared" si="8"/>
        <v>0</v>
      </c>
      <c r="IQ24" s="150">
        <f t="shared" si="8"/>
        <v>0</v>
      </c>
      <c r="IR24" s="150">
        <f t="shared" si="8"/>
        <v>0</v>
      </c>
      <c r="IS24" s="150">
        <f t="shared" si="8"/>
        <v>0</v>
      </c>
      <c r="IT24" s="150">
        <f t="shared" si="8"/>
        <v>0</v>
      </c>
      <c r="IU24" s="150">
        <f t="shared" si="8"/>
        <v>0</v>
      </c>
      <c r="IV24" s="150">
        <f t="shared" si="8"/>
        <v>0</v>
      </c>
      <c r="IW24" s="150">
        <f t="shared" si="8"/>
        <v>0</v>
      </c>
      <c r="IX24" s="150">
        <f t="shared" si="8"/>
        <v>0</v>
      </c>
      <c r="IY24" s="150">
        <f t="shared" si="8"/>
        <v>0</v>
      </c>
      <c r="IZ24" s="150">
        <f t="shared" si="8"/>
        <v>0</v>
      </c>
      <c r="JA24" s="150">
        <f t="shared" si="8"/>
        <v>0</v>
      </c>
      <c r="JB24" s="150">
        <f t="shared" si="8"/>
        <v>0</v>
      </c>
      <c r="JC24" s="150">
        <f t="shared" si="8"/>
        <v>0</v>
      </c>
      <c r="JD24" s="150">
        <f t="shared" si="8"/>
        <v>0</v>
      </c>
      <c r="JE24" s="150">
        <f t="shared" si="8"/>
        <v>0</v>
      </c>
      <c r="JF24" s="150">
        <f t="shared" si="8"/>
        <v>0</v>
      </c>
      <c r="JG24" s="150">
        <f t="shared" si="8"/>
        <v>0</v>
      </c>
      <c r="JH24" s="150">
        <f t="shared" si="8"/>
        <v>0</v>
      </c>
      <c r="JI24" s="150">
        <f t="shared" si="8"/>
        <v>0</v>
      </c>
      <c r="JJ24" s="150">
        <f t="shared" si="8"/>
        <v>0</v>
      </c>
      <c r="JK24" s="150">
        <f t="shared" si="8"/>
        <v>0</v>
      </c>
      <c r="JL24" s="150">
        <f t="shared" si="8"/>
        <v>0</v>
      </c>
      <c r="JM24" s="150">
        <f t="shared" si="8"/>
        <v>0</v>
      </c>
      <c r="JN24" s="150">
        <f t="shared" si="8"/>
        <v>0</v>
      </c>
      <c r="JO24" s="150">
        <f t="shared" si="9"/>
        <v>0</v>
      </c>
      <c r="JP24" s="150">
        <f t="shared" si="9"/>
        <v>0</v>
      </c>
      <c r="JQ24" s="150">
        <f t="shared" si="9"/>
        <v>0</v>
      </c>
      <c r="JR24" s="150">
        <f t="shared" si="9"/>
        <v>0</v>
      </c>
      <c r="JS24" s="150">
        <f t="shared" si="9"/>
        <v>0</v>
      </c>
      <c r="JT24" s="150">
        <f t="shared" si="9"/>
        <v>0</v>
      </c>
      <c r="JU24" s="150">
        <f t="shared" si="9"/>
        <v>0</v>
      </c>
      <c r="JV24" s="150">
        <f t="shared" si="9"/>
        <v>0</v>
      </c>
      <c r="JW24" s="150">
        <f t="shared" si="9"/>
        <v>0</v>
      </c>
      <c r="JX24" s="150">
        <f t="shared" si="9"/>
        <v>0</v>
      </c>
      <c r="JY24" s="150">
        <f t="shared" si="9"/>
        <v>0</v>
      </c>
      <c r="JZ24" s="150">
        <f t="shared" si="9"/>
        <v>0</v>
      </c>
      <c r="KA24" s="150">
        <f t="shared" si="9"/>
        <v>0</v>
      </c>
      <c r="KB24" s="150">
        <f t="shared" si="9"/>
        <v>0</v>
      </c>
      <c r="KC24" s="150">
        <f t="shared" si="9"/>
        <v>0</v>
      </c>
      <c r="KD24" s="150">
        <f t="shared" si="9"/>
        <v>0</v>
      </c>
      <c r="KE24" s="150">
        <f t="shared" si="9"/>
        <v>0</v>
      </c>
      <c r="KF24" s="150">
        <f t="shared" si="9"/>
        <v>0</v>
      </c>
      <c r="KG24" s="150">
        <f t="shared" si="9"/>
        <v>0</v>
      </c>
      <c r="KH24" s="150">
        <f t="shared" si="9"/>
        <v>0</v>
      </c>
      <c r="KI24" s="150">
        <f t="shared" si="9"/>
        <v>0</v>
      </c>
      <c r="KJ24" s="150">
        <f t="shared" si="9"/>
        <v>0</v>
      </c>
      <c r="KK24" s="150">
        <f t="shared" si="9"/>
        <v>0</v>
      </c>
      <c r="KL24" s="150">
        <f t="shared" si="9"/>
        <v>0</v>
      </c>
      <c r="KM24" s="150">
        <f t="shared" si="9"/>
        <v>0</v>
      </c>
      <c r="KN24" s="150">
        <f t="shared" si="9"/>
        <v>0</v>
      </c>
      <c r="KO24" s="150">
        <f t="shared" si="9"/>
        <v>0</v>
      </c>
      <c r="KP24" s="150">
        <f t="shared" si="9"/>
        <v>0</v>
      </c>
      <c r="KQ24" s="150">
        <f t="shared" si="9"/>
        <v>0</v>
      </c>
      <c r="KR24" s="150">
        <f t="shared" si="9"/>
        <v>0</v>
      </c>
      <c r="KS24" s="150">
        <f t="shared" si="9"/>
        <v>0</v>
      </c>
      <c r="KT24" s="19"/>
    </row>
    <row r="25" spans="2:306">
      <c r="B25" s="173"/>
      <c r="C25" s="134"/>
      <c r="F25" s="135"/>
      <c r="G25" s="134"/>
      <c r="J25" s="19"/>
      <c r="L25"/>
      <c r="P25" s="134"/>
      <c r="Q25" s="148" t="s">
        <v>151</v>
      </c>
      <c r="R25" s="152">
        <f>R14-R21</f>
        <v>0</v>
      </c>
      <c r="S25" s="153">
        <f t="shared" si="5"/>
        <v>0</v>
      </c>
      <c r="T25" s="153">
        <f t="shared" si="5"/>
        <v>0</v>
      </c>
      <c r="U25" s="153">
        <f t="shared" si="5"/>
        <v>0</v>
      </c>
      <c r="V25" s="153">
        <f t="shared" si="5"/>
        <v>0</v>
      </c>
      <c r="W25" s="153">
        <f t="shared" si="5"/>
        <v>0</v>
      </c>
      <c r="X25" s="153">
        <f t="shared" si="5"/>
        <v>0</v>
      </c>
      <c r="Y25" s="153">
        <f t="shared" si="5"/>
        <v>0</v>
      </c>
      <c r="Z25" s="153">
        <f t="shared" si="5"/>
        <v>0</v>
      </c>
      <c r="AA25" s="153">
        <f t="shared" si="5"/>
        <v>0</v>
      </c>
      <c r="AB25" s="153">
        <f t="shared" si="5"/>
        <v>0</v>
      </c>
      <c r="AC25" s="153">
        <f t="shared" si="5"/>
        <v>0</v>
      </c>
      <c r="AD25" s="153">
        <f t="shared" si="5"/>
        <v>0</v>
      </c>
      <c r="AE25" s="153">
        <f t="shared" si="5"/>
        <v>0</v>
      </c>
      <c r="AF25" s="153">
        <f t="shared" si="5"/>
        <v>0</v>
      </c>
      <c r="AG25" s="153">
        <f t="shared" si="5"/>
        <v>0</v>
      </c>
      <c r="AH25" s="153">
        <f t="shared" si="5"/>
        <v>0</v>
      </c>
      <c r="AI25" s="153">
        <f t="shared" si="5"/>
        <v>0</v>
      </c>
      <c r="AJ25" s="153">
        <f t="shared" si="5"/>
        <v>0</v>
      </c>
      <c r="AK25" s="153">
        <f t="shared" si="5"/>
        <v>0</v>
      </c>
      <c r="AL25" s="153">
        <f t="shared" si="5"/>
        <v>0</v>
      </c>
      <c r="AM25" s="153">
        <f t="shared" si="5"/>
        <v>0</v>
      </c>
      <c r="AN25" s="153">
        <f t="shared" si="5"/>
        <v>0</v>
      </c>
      <c r="AO25" s="153">
        <f t="shared" si="5"/>
        <v>0</v>
      </c>
      <c r="AP25" s="153">
        <f t="shared" si="5"/>
        <v>0</v>
      </c>
      <c r="AQ25" s="153">
        <f t="shared" si="5"/>
        <v>0</v>
      </c>
      <c r="AR25" s="153">
        <f t="shared" si="5"/>
        <v>0</v>
      </c>
      <c r="AS25" s="153">
        <f t="shared" si="5"/>
        <v>0</v>
      </c>
      <c r="AT25" s="153">
        <f t="shared" si="5"/>
        <v>0</v>
      </c>
      <c r="AU25" s="153">
        <f t="shared" si="5"/>
        <v>0</v>
      </c>
      <c r="AV25" s="153">
        <f t="shared" si="5"/>
        <v>0</v>
      </c>
      <c r="AW25" s="153">
        <f t="shared" si="5"/>
        <v>0</v>
      </c>
      <c r="AX25" s="153">
        <f t="shared" si="5"/>
        <v>0</v>
      </c>
      <c r="AY25" s="153">
        <f t="shared" si="5"/>
        <v>0</v>
      </c>
      <c r="AZ25" s="153">
        <f t="shared" si="5"/>
        <v>0</v>
      </c>
      <c r="BA25" s="153">
        <f t="shared" si="5"/>
        <v>0</v>
      </c>
      <c r="BB25" s="153">
        <f t="shared" si="5"/>
        <v>0</v>
      </c>
      <c r="BC25" s="153">
        <f t="shared" si="5"/>
        <v>0</v>
      </c>
      <c r="BD25" s="153">
        <f t="shared" si="5"/>
        <v>0</v>
      </c>
      <c r="BE25" s="153">
        <f t="shared" si="5"/>
        <v>0</v>
      </c>
      <c r="BF25" s="153">
        <f t="shared" si="5"/>
        <v>0</v>
      </c>
      <c r="BG25" s="153">
        <f t="shared" si="5"/>
        <v>0</v>
      </c>
      <c r="BH25" s="153">
        <f t="shared" si="5"/>
        <v>0</v>
      </c>
      <c r="BI25" s="153">
        <f t="shared" si="5"/>
        <v>0</v>
      </c>
      <c r="BJ25" s="153">
        <f t="shared" si="5"/>
        <v>0</v>
      </c>
      <c r="BK25" s="153">
        <f t="shared" si="5"/>
        <v>0</v>
      </c>
      <c r="BL25" s="153">
        <f t="shared" si="5"/>
        <v>0</v>
      </c>
      <c r="BM25" s="153">
        <f t="shared" si="5"/>
        <v>0</v>
      </c>
      <c r="BN25" s="153">
        <f t="shared" si="5"/>
        <v>0</v>
      </c>
      <c r="BO25" s="153">
        <f t="shared" si="5"/>
        <v>0</v>
      </c>
      <c r="BP25" s="153">
        <f t="shared" si="5"/>
        <v>0</v>
      </c>
      <c r="BQ25" s="153">
        <f t="shared" si="5"/>
        <v>0</v>
      </c>
      <c r="BR25" s="153">
        <f t="shared" si="5"/>
        <v>0</v>
      </c>
      <c r="BS25" s="153">
        <f t="shared" si="5"/>
        <v>0</v>
      </c>
      <c r="BT25" s="153">
        <f t="shared" si="5"/>
        <v>0</v>
      </c>
      <c r="BU25" s="153">
        <f t="shared" si="5"/>
        <v>0</v>
      </c>
      <c r="BV25" s="153">
        <f t="shared" si="5"/>
        <v>0</v>
      </c>
      <c r="BW25" s="153">
        <f t="shared" si="5"/>
        <v>0</v>
      </c>
      <c r="BX25" s="153">
        <f t="shared" si="5"/>
        <v>0</v>
      </c>
      <c r="BY25" s="153">
        <f t="shared" si="5"/>
        <v>0</v>
      </c>
      <c r="BZ25" s="153">
        <f t="shared" si="5"/>
        <v>0</v>
      </c>
      <c r="CA25" s="153">
        <f t="shared" si="5"/>
        <v>0</v>
      </c>
      <c r="CB25" s="153">
        <f t="shared" si="5"/>
        <v>0</v>
      </c>
      <c r="CC25" s="153">
        <f t="shared" si="5"/>
        <v>0</v>
      </c>
      <c r="CD25" s="153">
        <f t="shared" si="5"/>
        <v>0</v>
      </c>
      <c r="CE25" s="153">
        <f t="shared" si="6"/>
        <v>0</v>
      </c>
      <c r="CF25" s="153">
        <f t="shared" si="6"/>
        <v>0</v>
      </c>
      <c r="CG25" s="153">
        <f t="shared" si="6"/>
        <v>0</v>
      </c>
      <c r="CH25" s="153">
        <f t="shared" si="6"/>
        <v>0</v>
      </c>
      <c r="CI25" s="153">
        <f t="shared" si="6"/>
        <v>0</v>
      </c>
      <c r="CJ25" s="153">
        <f t="shared" si="6"/>
        <v>0</v>
      </c>
      <c r="CK25" s="153">
        <f t="shared" si="6"/>
        <v>0</v>
      </c>
      <c r="CL25" s="153">
        <f t="shared" si="6"/>
        <v>0</v>
      </c>
      <c r="CM25" s="153">
        <f t="shared" si="6"/>
        <v>0</v>
      </c>
      <c r="CN25" s="153">
        <f t="shared" si="6"/>
        <v>0</v>
      </c>
      <c r="CO25" s="153">
        <f t="shared" si="6"/>
        <v>0</v>
      </c>
      <c r="CP25" s="153">
        <f t="shared" si="6"/>
        <v>0</v>
      </c>
      <c r="CQ25" s="153">
        <f t="shared" si="6"/>
        <v>0</v>
      </c>
      <c r="CR25" s="153">
        <f t="shared" si="6"/>
        <v>0</v>
      </c>
      <c r="CS25" s="153">
        <f t="shared" si="6"/>
        <v>0</v>
      </c>
      <c r="CT25" s="153">
        <f t="shared" si="6"/>
        <v>0</v>
      </c>
      <c r="CU25" s="153">
        <f t="shared" si="6"/>
        <v>0</v>
      </c>
      <c r="CV25" s="153">
        <f t="shared" si="6"/>
        <v>0</v>
      </c>
      <c r="CW25" s="153">
        <f t="shared" si="6"/>
        <v>0</v>
      </c>
      <c r="CX25" s="153">
        <f t="shared" si="6"/>
        <v>0</v>
      </c>
      <c r="CY25" s="153">
        <f t="shared" si="6"/>
        <v>0</v>
      </c>
      <c r="CZ25" s="153">
        <f t="shared" si="6"/>
        <v>0</v>
      </c>
      <c r="DA25" s="153">
        <f t="shared" si="6"/>
        <v>0</v>
      </c>
      <c r="DB25" s="153">
        <f t="shared" si="6"/>
        <v>0</v>
      </c>
      <c r="DC25" s="153">
        <f t="shared" si="6"/>
        <v>0</v>
      </c>
      <c r="DD25" s="153">
        <f t="shared" si="6"/>
        <v>0</v>
      </c>
      <c r="DE25" s="153">
        <f t="shared" si="6"/>
        <v>0</v>
      </c>
      <c r="DF25" s="153">
        <f t="shared" si="6"/>
        <v>0</v>
      </c>
      <c r="DG25" s="153">
        <f t="shared" si="6"/>
        <v>0</v>
      </c>
      <c r="DH25" s="153">
        <f t="shared" si="6"/>
        <v>0</v>
      </c>
      <c r="DI25" s="153">
        <f t="shared" si="6"/>
        <v>0</v>
      </c>
      <c r="DJ25" s="153">
        <f t="shared" si="6"/>
        <v>0</v>
      </c>
      <c r="DK25" s="153">
        <f t="shared" si="6"/>
        <v>0</v>
      </c>
      <c r="DL25" s="153">
        <f t="shared" si="6"/>
        <v>0</v>
      </c>
      <c r="DM25" s="153">
        <f t="shared" si="6"/>
        <v>0</v>
      </c>
      <c r="DN25" s="153">
        <f t="shared" si="6"/>
        <v>0</v>
      </c>
      <c r="DO25" s="153">
        <f t="shared" si="6"/>
        <v>0</v>
      </c>
      <c r="DP25" s="153">
        <f t="shared" si="6"/>
        <v>0</v>
      </c>
      <c r="DQ25" s="153">
        <f t="shared" si="6"/>
        <v>0</v>
      </c>
      <c r="DR25" s="153">
        <f t="shared" si="6"/>
        <v>0</v>
      </c>
      <c r="DS25" s="153">
        <f t="shared" si="6"/>
        <v>0</v>
      </c>
      <c r="DT25" s="153">
        <f t="shared" si="6"/>
        <v>0</v>
      </c>
      <c r="DU25" s="153">
        <f t="shared" si="6"/>
        <v>0</v>
      </c>
      <c r="DV25" s="153">
        <f t="shared" si="6"/>
        <v>0</v>
      </c>
      <c r="DW25" s="153">
        <f t="shared" si="6"/>
        <v>0</v>
      </c>
      <c r="DX25" s="153">
        <f t="shared" si="6"/>
        <v>0</v>
      </c>
      <c r="DY25" s="153">
        <f t="shared" si="6"/>
        <v>0</v>
      </c>
      <c r="DZ25" s="153">
        <f t="shared" si="6"/>
        <v>0</v>
      </c>
      <c r="EA25" s="153">
        <f t="shared" si="6"/>
        <v>0</v>
      </c>
      <c r="EB25" s="153">
        <f t="shared" si="6"/>
        <v>0</v>
      </c>
      <c r="EC25" s="153">
        <f t="shared" si="6"/>
        <v>0</v>
      </c>
      <c r="ED25" s="153">
        <f t="shared" si="6"/>
        <v>0</v>
      </c>
      <c r="EE25" s="153">
        <f t="shared" si="6"/>
        <v>0</v>
      </c>
      <c r="EF25" s="153">
        <f t="shared" si="6"/>
        <v>0</v>
      </c>
      <c r="EG25" s="153">
        <f t="shared" si="6"/>
        <v>0</v>
      </c>
      <c r="EH25" s="153">
        <f t="shared" si="6"/>
        <v>0</v>
      </c>
      <c r="EI25" s="153">
        <f t="shared" si="6"/>
        <v>0</v>
      </c>
      <c r="EJ25" s="153">
        <f t="shared" si="6"/>
        <v>0</v>
      </c>
      <c r="EK25" s="153">
        <f t="shared" si="6"/>
        <v>0</v>
      </c>
      <c r="EL25" s="153">
        <f t="shared" si="6"/>
        <v>0</v>
      </c>
      <c r="EM25" s="153">
        <f t="shared" si="6"/>
        <v>0</v>
      </c>
      <c r="EN25" s="153">
        <f t="shared" si="6"/>
        <v>0</v>
      </c>
      <c r="EO25" s="153">
        <f t="shared" si="6"/>
        <v>0</v>
      </c>
      <c r="EP25" s="153">
        <f t="shared" si="6"/>
        <v>0</v>
      </c>
      <c r="EQ25" s="153">
        <f t="shared" si="7"/>
        <v>0</v>
      </c>
      <c r="ER25" s="153">
        <f t="shared" si="7"/>
        <v>0</v>
      </c>
      <c r="ES25" s="153">
        <f t="shared" si="7"/>
        <v>0</v>
      </c>
      <c r="ET25" s="153">
        <f t="shared" si="7"/>
        <v>0</v>
      </c>
      <c r="EU25" s="153">
        <f t="shared" si="7"/>
        <v>0</v>
      </c>
      <c r="EV25" s="153">
        <f t="shared" si="7"/>
        <v>0</v>
      </c>
      <c r="EW25" s="153">
        <f t="shared" si="7"/>
        <v>0</v>
      </c>
      <c r="EX25" s="153">
        <f t="shared" si="7"/>
        <v>0</v>
      </c>
      <c r="EY25" s="153">
        <f t="shared" si="7"/>
        <v>0</v>
      </c>
      <c r="EZ25" s="153">
        <f t="shared" si="7"/>
        <v>0</v>
      </c>
      <c r="FA25" s="153">
        <f t="shared" si="7"/>
        <v>0</v>
      </c>
      <c r="FB25" s="153">
        <f t="shared" si="7"/>
        <v>0</v>
      </c>
      <c r="FC25" s="153">
        <f t="shared" si="7"/>
        <v>0</v>
      </c>
      <c r="FD25" s="153">
        <f t="shared" si="7"/>
        <v>0</v>
      </c>
      <c r="FE25" s="153">
        <f t="shared" si="7"/>
        <v>0</v>
      </c>
      <c r="FF25" s="153">
        <f t="shared" si="7"/>
        <v>0</v>
      </c>
      <c r="FG25" s="153">
        <f t="shared" si="7"/>
        <v>0</v>
      </c>
      <c r="FH25" s="153">
        <f t="shared" si="7"/>
        <v>0</v>
      </c>
      <c r="FI25" s="153">
        <f t="shared" si="7"/>
        <v>0</v>
      </c>
      <c r="FJ25" s="153">
        <f t="shared" si="7"/>
        <v>0</v>
      </c>
      <c r="FK25" s="153">
        <f t="shared" si="7"/>
        <v>0</v>
      </c>
      <c r="FL25" s="153">
        <f t="shared" si="7"/>
        <v>0</v>
      </c>
      <c r="FM25" s="153">
        <f t="shared" si="7"/>
        <v>0</v>
      </c>
      <c r="FN25" s="153">
        <f t="shared" si="7"/>
        <v>0</v>
      </c>
      <c r="FO25" s="153">
        <f t="shared" si="7"/>
        <v>0</v>
      </c>
      <c r="FP25" s="153">
        <f t="shared" si="7"/>
        <v>0</v>
      </c>
      <c r="FQ25" s="153">
        <f t="shared" si="7"/>
        <v>0</v>
      </c>
      <c r="FR25" s="153">
        <f t="shared" si="7"/>
        <v>0</v>
      </c>
      <c r="FS25" s="153">
        <f t="shared" si="7"/>
        <v>0</v>
      </c>
      <c r="FT25" s="153">
        <f t="shared" si="7"/>
        <v>0</v>
      </c>
      <c r="FU25" s="153">
        <f t="shared" si="7"/>
        <v>0</v>
      </c>
      <c r="FV25" s="153">
        <f t="shared" si="7"/>
        <v>0</v>
      </c>
      <c r="FW25" s="153">
        <f t="shared" si="7"/>
        <v>0</v>
      </c>
      <c r="FX25" s="153">
        <f t="shared" si="7"/>
        <v>0</v>
      </c>
      <c r="FY25" s="153">
        <f t="shared" si="7"/>
        <v>0</v>
      </c>
      <c r="FZ25" s="153">
        <f t="shared" si="7"/>
        <v>0</v>
      </c>
      <c r="GA25" s="153">
        <f t="shared" si="7"/>
        <v>0</v>
      </c>
      <c r="GB25" s="153">
        <f t="shared" si="7"/>
        <v>0</v>
      </c>
      <c r="GC25" s="153">
        <f t="shared" si="7"/>
        <v>0</v>
      </c>
      <c r="GD25" s="153">
        <f t="shared" si="7"/>
        <v>0</v>
      </c>
      <c r="GE25" s="153">
        <f t="shared" si="7"/>
        <v>0</v>
      </c>
      <c r="GF25" s="153">
        <f t="shared" si="7"/>
        <v>0</v>
      </c>
      <c r="GG25" s="153">
        <f t="shared" si="7"/>
        <v>0</v>
      </c>
      <c r="GH25" s="153">
        <f t="shared" si="7"/>
        <v>0</v>
      </c>
      <c r="GI25" s="153">
        <f t="shared" si="7"/>
        <v>0</v>
      </c>
      <c r="GJ25" s="153">
        <f t="shared" si="7"/>
        <v>0</v>
      </c>
      <c r="GK25" s="153">
        <f t="shared" si="7"/>
        <v>0</v>
      </c>
      <c r="GL25" s="153">
        <f t="shared" si="7"/>
        <v>0</v>
      </c>
      <c r="GM25" s="153">
        <f t="shared" si="7"/>
        <v>0</v>
      </c>
      <c r="GN25" s="153">
        <f t="shared" si="7"/>
        <v>0</v>
      </c>
      <c r="GO25" s="153">
        <f t="shared" si="7"/>
        <v>0</v>
      </c>
      <c r="GP25" s="153">
        <f t="shared" si="7"/>
        <v>0</v>
      </c>
      <c r="GQ25" s="153">
        <f t="shared" si="7"/>
        <v>0</v>
      </c>
      <c r="GR25" s="153">
        <f t="shared" si="7"/>
        <v>0</v>
      </c>
      <c r="GS25" s="153">
        <f t="shared" si="7"/>
        <v>0</v>
      </c>
      <c r="GT25" s="153">
        <f t="shared" si="7"/>
        <v>0</v>
      </c>
      <c r="GU25" s="153">
        <f t="shared" si="7"/>
        <v>0</v>
      </c>
      <c r="GV25" s="153">
        <f t="shared" si="7"/>
        <v>0</v>
      </c>
      <c r="GW25" s="153">
        <f t="shared" si="7"/>
        <v>0</v>
      </c>
      <c r="GX25" s="153">
        <f t="shared" si="7"/>
        <v>0</v>
      </c>
      <c r="GY25" s="153">
        <f t="shared" si="7"/>
        <v>0</v>
      </c>
      <c r="GZ25" s="153">
        <f t="shared" si="7"/>
        <v>0</v>
      </c>
      <c r="HA25" s="153">
        <f t="shared" si="7"/>
        <v>0</v>
      </c>
      <c r="HB25" s="153">
        <f t="shared" si="7"/>
        <v>0</v>
      </c>
      <c r="HC25" s="153">
        <f t="shared" si="8"/>
        <v>0</v>
      </c>
      <c r="HD25" s="153">
        <f t="shared" si="8"/>
        <v>0</v>
      </c>
      <c r="HE25" s="153">
        <f t="shared" si="8"/>
        <v>0</v>
      </c>
      <c r="HF25" s="153">
        <f t="shared" si="8"/>
        <v>0</v>
      </c>
      <c r="HG25" s="153">
        <f t="shared" si="8"/>
        <v>0</v>
      </c>
      <c r="HH25" s="153">
        <f t="shared" si="8"/>
        <v>0</v>
      </c>
      <c r="HI25" s="153">
        <f t="shared" si="8"/>
        <v>0</v>
      </c>
      <c r="HJ25" s="153">
        <f t="shared" si="8"/>
        <v>0</v>
      </c>
      <c r="HK25" s="153">
        <f t="shared" si="8"/>
        <v>0</v>
      </c>
      <c r="HL25" s="153">
        <f t="shared" si="8"/>
        <v>0</v>
      </c>
      <c r="HM25" s="153">
        <f t="shared" si="8"/>
        <v>0</v>
      </c>
      <c r="HN25" s="153">
        <f t="shared" si="8"/>
        <v>0</v>
      </c>
      <c r="HO25" s="153">
        <f t="shared" si="8"/>
        <v>0</v>
      </c>
      <c r="HP25" s="153">
        <f t="shared" si="8"/>
        <v>0</v>
      </c>
      <c r="HQ25" s="153">
        <f t="shared" si="8"/>
        <v>0</v>
      </c>
      <c r="HR25" s="153">
        <f t="shared" si="8"/>
        <v>0</v>
      </c>
      <c r="HS25" s="153">
        <f t="shared" si="8"/>
        <v>0</v>
      </c>
      <c r="HT25" s="153">
        <f t="shared" si="8"/>
        <v>0</v>
      </c>
      <c r="HU25" s="153">
        <f t="shared" si="8"/>
        <v>0</v>
      </c>
      <c r="HV25" s="153">
        <f t="shared" si="8"/>
        <v>0</v>
      </c>
      <c r="HW25" s="153">
        <f t="shared" si="8"/>
        <v>0</v>
      </c>
      <c r="HX25" s="153">
        <f t="shared" si="8"/>
        <v>0</v>
      </c>
      <c r="HY25" s="153">
        <f t="shared" si="8"/>
        <v>0</v>
      </c>
      <c r="HZ25" s="153">
        <f t="shared" si="8"/>
        <v>0</v>
      </c>
      <c r="IA25" s="153">
        <f t="shared" si="8"/>
        <v>0</v>
      </c>
      <c r="IB25" s="153">
        <f t="shared" si="8"/>
        <v>0</v>
      </c>
      <c r="IC25" s="153">
        <f t="shared" si="8"/>
        <v>0</v>
      </c>
      <c r="ID25" s="153">
        <f t="shared" si="8"/>
        <v>0</v>
      </c>
      <c r="IE25" s="153">
        <f t="shared" si="8"/>
        <v>0</v>
      </c>
      <c r="IF25" s="153">
        <f t="shared" si="8"/>
        <v>0</v>
      </c>
      <c r="IG25" s="153">
        <f t="shared" si="8"/>
        <v>0</v>
      </c>
      <c r="IH25" s="153">
        <f t="shared" si="8"/>
        <v>0</v>
      </c>
      <c r="II25" s="153">
        <f t="shared" si="8"/>
        <v>0</v>
      </c>
      <c r="IJ25" s="153">
        <f t="shared" si="8"/>
        <v>0</v>
      </c>
      <c r="IK25" s="153">
        <f t="shared" si="8"/>
        <v>0</v>
      </c>
      <c r="IL25" s="153">
        <f t="shared" si="8"/>
        <v>0</v>
      </c>
      <c r="IM25" s="153">
        <f t="shared" si="8"/>
        <v>0</v>
      </c>
      <c r="IN25" s="153">
        <f t="shared" si="8"/>
        <v>0</v>
      </c>
      <c r="IO25" s="153">
        <f t="shared" si="8"/>
        <v>0</v>
      </c>
      <c r="IP25" s="153">
        <f t="shared" si="8"/>
        <v>0</v>
      </c>
      <c r="IQ25" s="153">
        <f t="shared" si="8"/>
        <v>0</v>
      </c>
      <c r="IR25" s="153">
        <f t="shared" si="8"/>
        <v>0</v>
      </c>
      <c r="IS25" s="153">
        <f t="shared" si="8"/>
        <v>0</v>
      </c>
      <c r="IT25" s="153">
        <f t="shared" si="8"/>
        <v>0</v>
      </c>
      <c r="IU25" s="153">
        <f t="shared" si="8"/>
        <v>0</v>
      </c>
      <c r="IV25" s="153">
        <f t="shared" si="8"/>
        <v>0</v>
      </c>
      <c r="IW25" s="153">
        <f t="shared" si="8"/>
        <v>0</v>
      </c>
      <c r="IX25" s="153">
        <f t="shared" si="8"/>
        <v>0</v>
      </c>
      <c r="IY25" s="153">
        <f t="shared" si="8"/>
        <v>0</v>
      </c>
      <c r="IZ25" s="153">
        <f t="shared" si="8"/>
        <v>0</v>
      </c>
      <c r="JA25" s="153">
        <f t="shared" si="8"/>
        <v>0</v>
      </c>
      <c r="JB25" s="153">
        <f t="shared" si="8"/>
        <v>0</v>
      </c>
      <c r="JC25" s="153">
        <f t="shared" si="8"/>
        <v>0</v>
      </c>
      <c r="JD25" s="153">
        <f t="shared" si="8"/>
        <v>0</v>
      </c>
      <c r="JE25" s="153">
        <f t="shared" si="8"/>
        <v>0</v>
      </c>
      <c r="JF25" s="153">
        <f t="shared" si="8"/>
        <v>0</v>
      </c>
      <c r="JG25" s="153">
        <f t="shared" si="8"/>
        <v>0</v>
      </c>
      <c r="JH25" s="153">
        <f t="shared" si="8"/>
        <v>0</v>
      </c>
      <c r="JI25" s="153">
        <f t="shared" si="8"/>
        <v>0</v>
      </c>
      <c r="JJ25" s="153">
        <f t="shared" si="8"/>
        <v>0</v>
      </c>
      <c r="JK25" s="153">
        <f t="shared" si="8"/>
        <v>0</v>
      </c>
      <c r="JL25" s="153">
        <f t="shared" si="8"/>
        <v>0</v>
      </c>
      <c r="JM25" s="153">
        <f t="shared" si="8"/>
        <v>0</v>
      </c>
      <c r="JN25" s="153">
        <f t="shared" si="8"/>
        <v>0</v>
      </c>
      <c r="JO25" s="153">
        <f t="shared" si="9"/>
        <v>0</v>
      </c>
      <c r="JP25" s="153">
        <f t="shared" si="9"/>
        <v>0</v>
      </c>
      <c r="JQ25" s="153">
        <f t="shared" si="9"/>
        <v>0</v>
      </c>
      <c r="JR25" s="153">
        <f t="shared" si="9"/>
        <v>0</v>
      </c>
      <c r="JS25" s="153">
        <f t="shared" si="9"/>
        <v>0</v>
      </c>
      <c r="JT25" s="153">
        <f t="shared" si="9"/>
        <v>0</v>
      </c>
      <c r="JU25" s="153">
        <f t="shared" si="9"/>
        <v>0</v>
      </c>
      <c r="JV25" s="153">
        <f t="shared" si="9"/>
        <v>0</v>
      </c>
      <c r="JW25" s="153">
        <f t="shared" si="9"/>
        <v>0</v>
      </c>
      <c r="JX25" s="153">
        <f t="shared" si="9"/>
        <v>0</v>
      </c>
      <c r="JY25" s="153">
        <f t="shared" si="9"/>
        <v>0</v>
      </c>
      <c r="JZ25" s="153">
        <f t="shared" si="9"/>
        <v>0</v>
      </c>
      <c r="KA25" s="153">
        <f t="shared" si="9"/>
        <v>0</v>
      </c>
      <c r="KB25" s="153">
        <f t="shared" si="9"/>
        <v>0</v>
      </c>
      <c r="KC25" s="153">
        <f t="shared" si="9"/>
        <v>0</v>
      </c>
      <c r="KD25" s="153">
        <f t="shared" si="9"/>
        <v>0</v>
      </c>
      <c r="KE25" s="153">
        <f t="shared" si="9"/>
        <v>0</v>
      </c>
      <c r="KF25" s="153">
        <f t="shared" si="9"/>
        <v>0</v>
      </c>
      <c r="KG25" s="153">
        <f t="shared" si="9"/>
        <v>0</v>
      </c>
      <c r="KH25" s="153">
        <f t="shared" si="9"/>
        <v>0</v>
      </c>
      <c r="KI25" s="153">
        <f t="shared" si="9"/>
        <v>0</v>
      </c>
      <c r="KJ25" s="153">
        <f t="shared" si="9"/>
        <v>0</v>
      </c>
      <c r="KK25" s="153">
        <f t="shared" si="9"/>
        <v>0</v>
      </c>
      <c r="KL25" s="153">
        <f t="shared" si="9"/>
        <v>0</v>
      </c>
      <c r="KM25" s="153">
        <f t="shared" si="9"/>
        <v>0</v>
      </c>
      <c r="KN25" s="153">
        <f t="shared" si="9"/>
        <v>0</v>
      </c>
      <c r="KO25" s="153">
        <f t="shared" si="9"/>
        <v>0</v>
      </c>
      <c r="KP25" s="153">
        <f t="shared" si="9"/>
        <v>0</v>
      </c>
      <c r="KQ25" s="153">
        <f t="shared" si="9"/>
        <v>0</v>
      </c>
      <c r="KR25" s="153">
        <f t="shared" si="9"/>
        <v>0</v>
      </c>
      <c r="KS25" s="153">
        <f t="shared" si="9"/>
        <v>0</v>
      </c>
      <c r="KT25" s="19"/>
    </row>
    <row r="26" spans="2:306" ht="5.25" customHeight="1">
      <c r="B26" s="174"/>
      <c r="C26" s="154"/>
      <c r="D26" s="21"/>
      <c r="E26" s="21"/>
      <c r="F26" s="155"/>
      <c r="G26" s="156"/>
      <c r="H26" s="157"/>
      <c r="I26" s="157"/>
      <c r="J26" s="22"/>
      <c r="K26" s="3"/>
      <c r="L26" s="158"/>
      <c r="M26" s="3"/>
      <c r="N26" s="3"/>
      <c r="O26" s="3"/>
      <c r="P26" s="156"/>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22"/>
    </row>
    <row r="27" spans="2:306" ht="5.25" customHeight="1">
      <c r="B27" s="172" t="s">
        <v>1</v>
      </c>
      <c r="C27" s="125"/>
      <c r="D27" s="126"/>
      <c r="E27" s="126"/>
      <c r="F27" s="127"/>
      <c r="G27" s="128"/>
      <c r="H27" s="129"/>
      <c r="I27" s="130"/>
      <c r="J27" s="14"/>
      <c r="K27" s="13"/>
      <c r="L27" s="131"/>
      <c r="M27" s="13"/>
      <c r="N27" s="13"/>
      <c r="O27" s="13"/>
      <c r="P27" s="11"/>
      <c r="Q27" s="132"/>
      <c r="R27" s="13"/>
      <c r="S27" s="13"/>
      <c r="T27" s="13"/>
      <c r="U27" s="133"/>
      <c r="V27" s="13"/>
      <c r="W27" s="13"/>
      <c r="X27" s="13"/>
      <c r="Y27" s="133"/>
      <c r="Z27" s="13"/>
      <c r="AA27" s="13"/>
      <c r="AB27" s="13"/>
      <c r="AC27" s="13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4"/>
    </row>
    <row r="28" spans="2:306" ht="16.5" customHeight="1">
      <c r="B28" s="173"/>
      <c r="C28" s="134"/>
      <c r="F28" s="135"/>
      <c r="G28" s="134"/>
      <c r="H28" s="136" t="s">
        <v>86</v>
      </c>
      <c r="I28" s="78"/>
      <c r="J28" s="19"/>
      <c r="L28"/>
      <c r="P28" s="137"/>
      <c r="Q28" s="122" t="s">
        <v>87</v>
      </c>
      <c r="R28" s="5">
        <v>1</v>
      </c>
      <c r="S28" s="5">
        <v>2</v>
      </c>
      <c r="T28" s="5">
        <v>3</v>
      </c>
      <c r="U28" s="5">
        <v>4</v>
      </c>
      <c r="V28" s="5">
        <v>5</v>
      </c>
      <c r="W28" s="5">
        <v>6</v>
      </c>
      <c r="X28" s="5">
        <v>7</v>
      </c>
      <c r="Y28" s="5">
        <v>8</v>
      </c>
      <c r="Z28" s="5">
        <v>9</v>
      </c>
      <c r="AA28" s="5">
        <v>10</v>
      </c>
      <c r="AB28" s="5">
        <v>11</v>
      </c>
      <c r="AC28" s="5">
        <v>12</v>
      </c>
      <c r="AD28" s="5">
        <v>13</v>
      </c>
      <c r="AE28" s="5">
        <v>14</v>
      </c>
      <c r="AF28" s="5">
        <v>15</v>
      </c>
      <c r="AG28" s="5">
        <v>16</v>
      </c>
      <c r="AH28" s="5">
        <v>17</v>
      </c>
      <c r="AI28" s="5">
        <v>18</v>
      </c>
      <c r="AJ28" s="5">
        <v>19</v>
      </c>
      <c r="AK28" s="5">
        <v>20</v>
      </c>
      <c r="AL28" s="5">
        <v>21</v>
      </c>
      <c r="AM28" s="5">
        <v>22</v>
      </c>
      <c r="AN28" s="5">
        <v>23</v>
      </c>
      <c r="AO28" s="5">
        <v>24</v>
      </c>
      <c r="AP28" s="5">
        <v>25</v>
      </c>
      <c r="AQ28" s="5">
        <v>26</v>
      </c>
      <c r="AR28" s="5">
        <v>27</v>
      </c>
      <c r="AS28" s="5">
        <v>28</v>
      </c>
      <c r="AT28" s="5">
        <v>29</v>
      </c>
      <c r="AU28" s="5">
        <v>30</v>
      </c>
      <c r="AV28" s="5">
        <v>31</v>
      </c>
      <c r="AW28" s="5">
        <v>32</v>
      </c>
      <c r="AX28" s="5">
        <v>33</v>
      </c>
      <c r="AY28" s="5">
        <v>34</v>
      </c>
      <c r="AZ28" s="5">
        <v>35</v>
      </c>
      <c r="BA28" s="5">
        <v>36</v>
      </c>
      <c r="BB28" s="5">
        <v>37</v>
      </c>
      <c r="BC28" s="5">
        <v>38</v>
      </c>
      <c r="BD28" s="5">
        <v>39</v>
      </c>
      <c r="BE28" s="5">
        <v>40</v>
      </c>
      <c r="BF28" s="5">
        <v>41</v>
      </c>
      <c r="BG28" s="5">
        <v>42</v>
      </c>
      <c r="BH28" s="5">
        <v>43</v>
      </c>
      <c r="BI28" s="5">
        <v>44</v>
      </c>
      <c r="BJ28" s="5">
        <v>45</v>
      </c>
      <c r="BK28" s="5">
        <v>46</v>
      </c>
      <c r="BL28" s="5">
        <v>47</v>
      </c>
      <c r="BM28" s="5">
        <v>48</v>
      </c>
      <c r="BN28" s="5">
        <v>49</v>
      </c>
      <c r="BO28" s="5">
        <v>50</v>
      </c>
      <c r="BP28" s="5">
        <v>51</v>
      </c>
      <c r="BQ28" s="5">
        <v>52</v>
      </c>
      <c r="BR28" s="5">
        <v>53</v>
      </c>
      <c r="BS28" s="5">
        <v>54</v>
      </c>
      <c r="BT28" s="5">
        <v>55</v>
      </c>
      <c r="BU28" s="5">
        <v>56</v>
      </c>
      <c r="BV28" s="5">
        <v>57</v>
      </c>
      <c r="BW28" s="5">
        <v>58</v>
      </c>
      <c r="BX28" s="5">
        <v>59</v>
      </c>
      <c r="BY28" s="5">
        <v>60</v>
      </c>
      <c r="BZ28" s="5">
        <v>61</v>
      </c>
      <c r="CA28" s="5">
        <v>62</v>
      </c>
      <c r="CB28" s="5">
        <v>63</v>
      </c>
      <c r="CC28" s="5">
        <v>64</v>
      </c>
      <c r="CD28" s="5">
        <v>65</v>
      </c>
      <c r="CE28" s="5">
        <v>66</v>
      </c>
      <c r="CF28" s="5">
        <v>67</v>
      </c>
      <c r="CG28" s="5">
        <v>68</v>
      </c>
      <c r="CH28" s="5">
        <v>69</v>
      </c>
      <c r="CI28" s="5">
        <v>70</v>
      </c>
      <c r="CJ28" s="5">
        <v>71</v>
      </c>
      <c r="CK28" s="5">
        <v>72</v>
      </c>
      <c r="CL28" s="5">
        <v>73</v>
      </c>
      <c r="CM28" s="5">
        <v>74</v>
      </c>
      <c r="CN28" s="5">
        <v>75</v>
      </c>
      <c r="CO28" s="5">
        <v>76</v>
      </c>
      <c r="CP28" s="5">
        <v>77</v>
      </c>
      <c r="CQ28" s="5">
        <v>78</v>
      </c>
      <c r="CR28" s="5">
        <v>79</v>
      </c>
      <c r="CS28" s="5">
        <v>80</v>
      </c>
      <c r="CT28" s="5">
        <v>81</v>
      </c>
      <c r="CU28" s="5">
        <v>82</v>
      </c>
      <c r="CV28" s="5">
        <v>83</v>
      </c>
      <c r="CW28" s="5">
        <v>84</v>
      </c>
      <c r="CX28" s="5">
        <v>85</v>
      </c>
      <c r="CY28" s="5">
        <v>86</v>
      </c>
      <c r="CZ28" s="5">
        <v>87</v>
      </c>
      <c r="DA28" s="5">
        <v>88</v>
      </c>
      <c r="DB28" s="5">
        <v>89</v>
      </c>
      <c r="DC28" s="5">
        <v>90</v>
      </c>
      <c r="DD28" s="5">
        <v>91</v>
      </c>
      <c r="DE28" s="5">
        <v>92</v>
      </c>
      <c r="DF28" s="5">
        <v>93</v>
      </c>
      <c r="DG28" s="5">
        <v>94</v>
      </c>
      <c r="DH28" s="5">
        <v>95</v>
      </c>
      <c r="DI28" s="5">
        <v>96</v>
      </c>
      <c r="DJ28" s="5">
        <v>97</v>
      </c>
      <c r="DK28" s="5">
        <v>98</v>
      </c>
      <c r="DL28" s="5">
        <v>99</v>
      </c>
      <c r="DM28" s="5">
        <v>100</v>
      </c>
      <c r="DN28" s="5">
        <v>101</v>
      </c>
      <c r="DO28" s="5">
        <v>102</v>
      </c>
      <c r="DP28" s="5">
        <v>103</v>
      </c>
      <c r="DQ28" s="5">
        <v>104</v>
      </c>
      <c r="DR28" s="5">
        <v>105</v>
      </c>
      <c r="DS28" s="5">
        <v>106</v>
      </c>
      <c r="DT28" s="5">
        <v>107</v>
      </c>
      <c r="DU28" s="5">
        <v>108</v>
      </c>
      <c r="DV28" s="5">
        <v>109</v>
      </c>
      <c r="DW28" s="5">
        <v>110</v>
      </c>
      <c r="DX28" s="5">
        <v>111</v>
      </c>
      <c r="DY28" s="5">
        <v>112</v>
      </c>
      <c r="DZ28" s="5">
        <v>113</v>
      </c>
      <c r="EA28" s="5">
        <v>114</v>
      </c>
      <c r="EB28" s="5">
        <v>115</v>
      </c>
      <c r="EC28" s="5">
        <v>116</v>
      </c>
      <c r="ED28" s="5">
        <v>117</v>
      </c>
      <c r="EE28" s="5">
        <v>118</v>
      </c>
      <c r="EF28" s="5">
        <v>119</v>
      </c>
      <c r="EG28" s="5">
        <v>120</v>
      </c>
      <c r="EH28" s="5">
        <v>121</v>
      </c>
      <c r="EI28" s="5">
        <v>122</v>
      </c>
      <c r="EJ28" s="5">
        <v>123</v>
      </c>
      <c r="EK28" s="5">
        <v>124</v>
      </c>
      <c r="EL28" s="5">
        <v>125</v>
      </c>
      <c r="EM28" s="5">
        <v>126</v>
      </c>
      <c r="EN28" s="5">
        <v>127</v>
      </c>
      <c r="EO28" s="5">
        <v>128</v>
      </c>
      <c r="EP28" s="5">
        <v>129</v>
      </c>
      <c r="EQ28" s="5">
        <v>130</v>
      </c>
      <c r="ER28" s="5">
        <v>131</v>
      </c>
      <c r="ES28" s="5">
        <v>132</v>
      </c>
      <c r="ET28" s="5">
        <v>133</v>
      </c>
      <c r="EU28" s="5">
        <v>134</v>
      </c>
      <c r="EV28" s="5">
        <v>135</v>
      </c>
      <c r="EW28" s="5">
        <v>136</v>
      </c>
      <c r="EX28" s="5">
        <v>137</v>
      </c>
      <c r="EY28" s="5">
        <v>138</v>
      </c>
      <c r="EZ28" s="5">
        <v>139</v>
      </c>
      <c r="FA28" s="5">
        <v>140</v>
      </c>
      <c r="FB28" s="5">
        <v>141</v>
      </c>
      <c r="FC28" s="5">
        <v>142</v>
      </c>
      <c r="FD28" s="5">
        <v>143</v>
      </c>
      <c r="FE28" s="5">
        <v>144</v>
      </c>
      <c r="FF28" s="5">
        <v>145</v>
      </c>
      <c r="FG28" s="5">
        <v>146</v>
      </c>
      <c r="FH28" s="5">
        <v>147</v>
      </c>
      <c r="FI28" s="5">
        <v>148</v>
      </c>
      <c r="FJ28" s="5">
        <v>149</v>
      </c>
      <c r="FK28" s="5">
        <v>150</v>
      </c>
      <c r="FL28" s="5">
        <v>151</v>
      </c>
      <c r="FM28" s="5">
        <v>152</v>
      </c>
      <c r="FN28" s="5">
        <v>153</v>
      </c>
      <c r="FO28" s="5">
        <v>154</v>
      </c>
      <c r="FP28" s="5">
        <v>155</v>
      </c>
      <c r="FQ28" s="5">
        <v>156</v>
      </c>
      <c r="FR28" s="5">
        <v>157</v>
      </c>
      <c r="FS28" s="5">
        <v>158</v>
      </c>
      <c r="FT28" s="5">
        <v>159</v>
      </c>
      <c r="FU28" s="5">
        <v>160</v>
      </c>
      <c r="FV28" s="5">
        <v>161</v>
      </c>
      <c r="FW28" s="5">
        <v>162</v>
      </c>
      <c r="FX28" s="5">
        <v>163</v>
      </c>
      <c r="FY28" s="5">
        <v>164</v>
      </c>
      <c r="FZ28" s="5">
        <v>165</v>
      </c>
      <c r="GA28" s="5">
        <v>166</v>
      </c>
      <c r="GB28" s="5">
        <v>167</v>
      </c>
      <c r="GC28" s="5">
        <v>168</v>
      </c>
      <c r="GD28" s="5">
        <v>169</v>
      </c>
      <c r="GE28" s="5">
        <v>170</v>
      </c>
      <c r="GF28" s="5">
        <v>171</v>
      </c>
      <c r="GG28" s="5">
        <v>172</v>
      </c>
      <c r="GH28" s="5">
        <v>173</v>
      </c>
      <c r="GI28" s="5">
        <v>174</v>
      </c>
      <c r="GJ28" s="5">
        <v>175</v>
      </c>
      <c r="GK28" s="5">
        <v>176</v>
      </c>
      <c r="GL28" s="5">
        <v>177</v>
      </c>
      <c r="GM28" s="5">
        <v>178</v>
      </c>
      <c r="GN28" s="5">
        <v>179</v>
      </c>
      <c r="GO28" s="5">
        <v>180</v>
      </c>
      <c r="GP28" s="5">
        <v>181</v>
      </c>
      <c r="GQ28" s="5">
        <v>182</v>
      </c>
      <c r="GR28" s="5">
        <v>183</v>
      </c>
      <c r="GS28" s="5">
        <v>184</v>
      </c>
      <c r="GT28" s="5">
        <v>185</v>
      </c>
      <c r="GU28" s="5">
        <v>186</v>
      </c>
      <c r="GV28" s="5">
        <v>187</v>
      </c>
      <c r="GW28" s="5">
        <v>188</v>
      </c>
      <c r="GX28" s="5">
        <v>189</v>
      </c>
      <c r="GY28" s="5">
        <v>190</v>
      </c>
      <c r="GZ28" s="5">
        <v>191</v>
      </c>
      <c r="HA28" s="5">
        <v>192</v>
      </c>
      <c r="HB28" s="5">
        <v>193</v>
      </c>
      <c r="HC28" s="5">
        <v>194</v>
      </c>
      <c r="HD28" s="5">
        <v>195</v>
      </c>
      <c r="HE28" s="5">
        <v>196</v>
      </c>
      <c r="HF28" s="5">
        <v>197</v>
      </c>
      <c r="HG28" s="5">
        <v>198</v>
      </c>
      <c r="HH28" s="5">
        <v>199</v>
      </c>
      <c r="HI28" s="5">
        <v>200</v>
      </c>
      <c r="HJ28" s="5">
        <v>201</v>
      </c>
      <c r="HK28" s="5">
        <v>202</v>
      </c>
      <c r="HL28" s="5">
        <v>203</v>
      </c>
      <c r="HM28" s="5">
        <v>204</v>
      </c>
      <c r="HN28" s="5">
        <v>205</v>
      </c>
      <c r="HO28" s="5">
        <v>206</v>
      </c>
      <c r="HP28" s="5">
        <v>207</v>
      </c>
      <c r="HQ28" s="5">
        <v>208</v>
      </c>
      <c r="HR28" s="5">
        <v>209</v>
      </c>
      <c r="HS28" s="5">
        <v>210</v>
      </c>
      <c r="HT28" s="5">
        <v>211</v>
      </c>
      <c r="HU28" s="5">
        <v>212</v>
      </c>
      <c r="HV28" s="5">
        <v>213</v>
      </c>
      <c r="HW28" s="5">
        <v>214</v>
      </c>
      <c r="HX28" s="5">
        <v>215</v>
      </c>
      <c r="HY28" s="5">
        <v>216</v>
      </c>
      <c r="HZ28" s="5">
        <v>217</v>
      </c>
      <c r="IA28" s="5">
        <v>218</v>
      </c>
      <c r="IB28" s="5">
        <v>219</v>
      </c>
      <c r="IC28" s="5">
        <v>220</v>
      </c>
      <c r="ID28" s="5">
        <v>221</v>
      </c>
      <c r="IE28" s="5">
        <v>222</v>
      </c>
      <c r="IF28" s="5">
        <v>223</v>
      </c>
      <c r="IG28" s="5">
        <v>224</v>
      </c>
      <c r="IH28" s="5">
        <v>225</v>
      </c>
      <c r="II28" s="5">
        <v>226</v>
      </c>
      <c r="IJ28" s="5">
        <v>227</v>
      </c>
      <c r="IK28" s="5">
        <v>228</v>
      </c>
      <c r="IL28" s="5">
        <v>229</v>
      </c>
      <c r="IM28" s="5">
        <v>230</v>
      </c>
      <c r="IN28" s="5">
        <v>231</v>
      </c>
      <c r="IO28" s="5">
        <v>232</v>
      </c>
      <c r="IP28" s="5">
        <v>233</v>
      </c>
      <c r="IQ28" s="5">
        <v>234</v>
      </c>
      <c r="IR28" s="5">
        <v>235</v>
      </c>
      <c r="IS28" s="5">
        <v>236</v>
      </c>
      <c r="IT28" s="5">
        <v>237</v>
      </c>
      <c r="IU28" s="5">
        <v>238</v>
      </c>
      <c r="IV28" s="5">
        <v>239</v>
      </c>
      <c r="IW28" s="5">
        <v>240</v>
      </c>
      <c r="IX28" s="5">
        <v>241</v>
      </c>
      <c r="IY28" s="5">
        <v>242</v>
      </c>
      <c r="IZ28" s="5">
        <v>243</v>
      </c>
      <c r="JA28" s="5">
        <v>244</v>
      </c>
      <c r="JB28" s="5">
        <v>245</v>
      </c>
      <c r="JC28" s="5">
        <v>246</v>
      </c>
      <c r="JD28" s="5">
        <v>247</v>
      </c>
      <c r="JE28" s="5">
        <v>248</v>
      </c>
      <c r="JF28" s="5">
        <v>249</v>
      </c>
      <c r="JG28" s="5">
        <v>250</v>
      </c>
      <c r="JH28" s="5">
        <v>251</v>
      </c>
      <c r="JI28" s="5">
        <v>252</v>
      </c>
      <c r="JJ28" s="5">
        <v>253</v>
      </c>
      <c r="JK28" s="5">
        <v>254</v>
      </c>
      <c r="JL28" s="5">
        <v>255</v>
      </c>
      <c r="JM28" s="5">
        <v>256</v>
      </c>
      <c r="JN28" s="5">
        <v>257</v>
      </c>
      <c r="JO28" s="5">
        <v>258</v>
      </c>
      <c r="JP28" s="5">
        <v>259</v>
      </c>
      <c r="JQ28" s="5">
        <v>260</v>
      </c>
      <c r="JR28" s="5">
        <v>261</v>
      </c>
      <c r="JS28" s="5">
        <v>262</v>
      </c>
      <c r="JT28" s="5">
        <v>263</v>
      </c>
      <c r="JU28" s="5">
        <v>264</v>
      </c>
      <c r="JV28" s="5">
        <v>265</v>
      </c>
      <c r="JW28" s="5">
        <v>266</v>
      </c>
      <c r="JX28" s="5">
        <v>267</v>
      </c>
      <c r="JY28" s="5">
        <v>268</v>
      </c>
      <c r="JZ28" s="5">
        <v>269</v>
      </c>
      <c r="KA28" s="5">
        <v>270</v>
      </c>
      <c r="KB28" s="5">
        <v>271</v>
      </c>
      <c r="KC28" s="5">
        <v>272</v>
      </c>
      <c r="KD28" s="5">
        <v>273</v>
      </c>
      <c r="KE28" s="5">
        <v>274</v>
      </c>
      <c r="KF28" s="5">
        <v>275</v>
      </c>
      <c r="KG28" s="5">
        <v>276</v>
      </c>
      <c r="KH28" s="5">
        <v>277</v>
      </c>
      <c r="KI28" s="5">
        <v>278</v>
      </c>
      <c r="KJ28" s="5">
        <v>279</v>
      </c>
      <c r="KK28" s="5">
        <v>280</v>
      </c>
      <c r="KL28" s="5">
        <v>281</v>
      </c>
      <c r="KM28" s="5">
        <v>282</v>
      </c>
      <c r="KN28" s="5">
        <v>283</v>
      </c>
      <c r="KO28" s="5">
        <v>284</v>
      </c>
      <c r="KP28" s="5">
        <v>285</v>
      </c>
      <c r="KQ28" s="5">
        <v>286</v>
      </c>
      <c r="KR28" s="5">
        <v>287</v>
      </c>
      <c r="KS28" s="5">
        <v>288</v>
      </c>
      <c r="KT28" s="19"/>
    </row>
    <row r="29" spans="2:306" ht="18.75">
      <c r="B29" s="173"/>
      <c r="C29" s="134"/>
      <c r="F29" s="135" t="s">
        <v>88</v>
      </c>
      <c r="G29" s="134"/>
      <c r="H29" s="138" t="s">
        <v>89</v>
      </c>
      <c r="I29" s="139"/>
      <c r="J29" s="19"/>
      <c r="L29" s="80" t="s">
        <v>90</v>
      </c>
      <c r="M29" s="80" t="s">
        <v>91</v>
      </c>
      <c r="N29" s="80" t="s">
        <v>92</v>
      </c>
      <c r="P29" s="134"/>
      <c r="Q29" s="138" t="s">
        <v>93</v>
      </c>
      <c r="R29" s="140"/>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141"/>
      <c r="DY29" s="141"/>
      <c r="DZ29" s="141"/>
      <c r="EA29" s="141"/>
      <c r="EB29" s="141"/>
      <c r="EC29" s="141"/>
      <c r="ED29" s="141"/>
      <c r="EE29" s="141"/>
      <c r="EF29" s="141"/>
      <c r="EG29" s="141"/>
      <c r="EH29" s="141"/>
      <c r="EI29" s="141"/>
      <c r="EJ29" s="141"/>
      <c r="EK29" s="141"/>
      <c r="EL29" s="141"/>
      <c r="EM29" s="141"/>
      <c r="EN29" s="141"/>
      <c r="EO29" s="141"/>
      <c r="EP29" s="141"/>
      <c r="EQ29" s="141"/>
      <c r="ER29" s="141"/>
      <c r="ES29" s="141"/>
      <c r="ET29" s="141"/>
      <c r="EU29" s="141"/>
      <c r="EV29" s="141"/>
      <c r="EW29" s="141"/>
      <c r="EX29" s="141"/>
      <c r="EY29" s="141"/>
      <c r="EZ29" s="141"/>
      <c r="FA29" s="141"/>
      <c r="FB29" s="141"/>
      <c r="FC29" s="141"/>
      <c r="FD29" s="141"/>
      <c r="FE29" s="141"/>
      <c r="FF29" s="141"/>
      <c r="FG29" s="141"/>
      <c r="FH29" s="141"/>
      <c r="FI29" s="141"/>
      <c r="FJ29" s="141"/>
      <c r="FK29" s="141"/>
      <c r="FL29" s="141"/>
      <c r="FM29" s="141"/>
      <c r="FN29" s="141"/>
      <c r="FO29" s="141"/>
      <c r="FP29" s="141"/>
      <c r="FQ29" s="141"/>
      <c r="FR29" s="141"/>
      <c r="FS29" s="141"/>
      <c r="FT29" s="141"/>
      <c r="FU29" s="141"/>
      <c r="FV29" s="141"/>
      <c r="FW29" s="141"/>
      <c r="FX29" s="141"/>
      <c r="FY29" s="141"/>
      <c r="FZ29" s="141"/>
      <c r="GA29" s="141"/>
      <c r="GB29" s="141"/>
      <c r="GC29" s="141"/>
      <c r="GD29" s="141"/>
      <c r="GE29" s="141"/>
      <c r="GF29" s="141"/>
      <c r="GG29" s="141"/>
      <c r="GH29" s="141"/>
      <c r="GI29" s="141"/>
      <c r="GJ29" s="141"/>
      <c r="GK29" s="141"/>
      <c r="GL29" s="141"/>
      <c r="GM29" s="141"/>
      <c r="GN29" s="141"/>
      <c r="GO29" s="141"/>
      <c r="GP29" s="141"/>
      <c r="GQ29" s="141"/>
      <c r="GR29" s="141"/>
      <c r="GS29" s="141"/>
      <c r="GT29" s="141"/>
      <c r="GU29" s="141"/>
      <c r="GV29" s="141"/>
      <c r="GW29" s="141"/>
      <c r="GX29" s="141"/>
      <c r="GY29" s="141"/>
      <c r="GZ29" s="141"/>
      <c r="HA29" s="141"/>
      <c r="HB29" s="141"/>
      <c r="HC29" s="141"/>
      <c r="HD29" s="141"/>
      <c r="HE29" s="141"/>
      <c r="HF29" s="141"/>
      <c r="HG29" s="141"/>
      <c r="HH29" s="141"/>
      <c r="HI29" s="141"/>
      <c r="HJ29" s="141"/>
      <c r="HK29" s="141"/>
      <c r="HL29" s="141"/>
      <c r="HM29" s="141"/>
      <c r="HN29" s="141"/>
      <c r="HO29" s="141"/>
      <c r="HP29" s="141"/>
      <c r="HQ29" s="141"/>
      <c r="HR29" s="141"/>
      <c r="HS29" s="141"/>
      <c r="HT29" s="141"/>
      <c r="HU29" s="141"/>
      <c r="HV29" s="141"/>
      <c r="HW29" s="141"/>
      <c r="HX29" s="141"/>
      <c r="HY29" s="141"/>
      <c r="HZ29" s="141"/>
      <c r="IA29" s="141"/>
      <c r="IB29" s="141"/>
      <c r="IC29" s="141"/>
      <c r="ID29" s="141"/>
      <c r="IE29" s="141"/>
      <c r="IF29" s="141"/>
      <c r="IG29" s="141"/>
      <c r="IH29" s="141"/>
      <c r="II29" s="141"/>
      <c r="IJ29" s="141"/>
      <c r="IK29" s="141"/>
      <c r="IL29" s="141"/>
      <c r="IM29" s="141"/>
      <c r="IN29" s="141"/>
      <c r="IO29" s="141"/>
      <c r="IP29" s="141"/>
      <c r="IQ29" s="141"/>
      <c r="IR29" s="141"/>
      <c r="IS29" s="141"/>
      <c r="IT29" s="141"/>
      <c r="IU29" s="141"/>
      <c r="IV29" s="141"/>
      <c r="IW29" s="141"/>
      <c r="IX29" s="141"/>
      <c r="IY29" s="141"/>
      <c r="IZ29" s="141"/>
      <c r="JA29" s="141"/>
      <c r="JB29" s="141"/>
      <c r="JC29" s="141"/>
      <c r="JD29" s="141"/>
      <c r="JE29" s="141"/>
      <c r="JF29" s="141"/>
      <c r="JG29" s="141"/>
      <c r="JH29" s="141"/>
      <c r="JI29" s="141"/>
      <c r="JJ29" s="141"/>
      <c r="JK29" s="141"/>
      <c r="JL29" s="141"/>
      <c r="JM29" s="141"/>
      <c r="JN29" s="141"/>
      <c r="JO29" s="141"/>
      <c r="JP29" s="141"/>
      <c r="JQ29" s="141"/>
      <c r="JR29" s="141"/>
      <c r="JS29" s="141"/>
      <c r="JT29" s="141"/>
      <c r="JU29" s="141"/>
      <c r="JV29" s="141"/>
      <c r="JW29" s="141"/>
      <c r="JX29" s="141"/>
      <c r="JY29" s="141"/>
      <c r="JZ29" s="141"/>
      <c r="KA29" s="141"/>
      <c r="KB29" s="141"/>
      <c r="KC29" s="141"/>
      <c r="KD29" s="141"/>
      <c r="KE29" s="141"/>
      <c r="KF29" s="141"/>
      <c r="KG29" s="141"/>
      <c r="KH29" s="141"/>
      <c r="KI29" s="141"/>
      <c r="KJ29" s="141"/>
      <c r="KK29" s="141"/>
      <c r="KL29" s="141"/>
      <c r="KM29" s="141"/>
      <c r="KN29" s="141"/>
      <c r="KO29" s="141"/>
      <c r="KP29" s="141"/>
      <c r="KQ29" s="141"/>
      <c r="KR29" s="141"/>
      <c r="KS29" s="142"/>
      <c r="KT29" s="19"/>
    </row>
    <row r="30" spans="2:306" ht="18.75">
      <c r="B30" s="173"/>
      <c r="C30" s="134"/>
      <c r="F30" s="135" t="s">
        <v>94</v>
      </c>
      <c r="G30" s="134"/>
      <c r="H30" s="138" t="s">
        <v>95</v>
      </c>
      <c r="I30" s="139"/>
      <c r="J30" s="19"/>
      <c r="L30" s="143">
        <f>ROUND(IF(SUM(R29:KS29)=0,1.05,MAX(N30,N30^2)),2)</f>
        <v>1.05</v>
      </c>
      <c r="M30" s="144">
        <f>ROUND(IF(SUM(R29:KS29)=0,QLD_RLWP,SUMPRODUCT(R29:KS29,QLD_PHH)/SUM(R30:KS30)),2)</f>
        <v>64.22</v>
      </c>
      <c r="N30" s="144">
        <f>ROUND(M30/QLD_RLWP,2)</f>
        <v>1</v>
      </c>
      <c r="P30" s="134"/>
      <c r="Q30" s="138" t="s">
        <v>96</v>
      </c>
      <c r="R30" s="145"/>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c r="DX30" s="146"/>
      <c r="DY30" s="146"/>
      <c r="DZ30" s="146"/>
      <c r="EA30" s="146"/>
      <c r="EB30" s="146"/>
      <c r="EC30" s="146"/>
      <c r="ED30" s="146"/>
      <c r="EE30" s="146"/>
      <c r="EF30" s="146"/>
      <c r="EG30" s="146"/>
      <c r="EH30" s="146"/>
      <c r="EI30" s="146"/>
      <c r="EJ30" s="146"/>
      <c r="EK30" s="146"/>
      <c r="EL30" s="146"/>
      <c r="EM30" s="146"/>
      <c r="EN30" s="146"/>
      <c r="EO30" s="146"/>
      <c r="EP30" s="146"/>
      <c r="EQ30" s="146"/>
      <c r="ER30" s="146"/>
      <c r="ES30" s="146"/>
      <c r="ET30" s="146"/>
      <c r="EU30" s="146"/>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6"/>
      <c r="GB30" s="146"/>
      <c r="GC30" s="146"/>
      <c r="GD30" s="146"/>
      <c r="GE30" s="146"/>
      <c r="GF30" s="146"/>
      <c r="GG30" s="146"/>
      <c r="GH30" s="146"/>
      <c r="GI30" s="146"/>
      <c r="GJ30" s="146"/>
      <c r="GK30" s="146"/>
      <c r="GL30" s="146"/>
      <c r="GM30" s="146"/>
      <c r="GN30" s="146"/>
      <c r="GO30" s="146"/>
      <c r="GP30" s="146"/>
      <c r="GQ30" s="146"/>
      <c r="GR30" s="146"/>
      <c r="GS30" s="146"/>
      <c r="GT30" s="146"/>
      <c r="GU30" s="146"/>
      <c r="GV30" s="146"/>
      <c r="GW30" s="146"/>
      <c r="GX30" s="146"/>
      <c r="GY30" s="146"/>
      <c r="GZ30" s="146"/>
      <c r="HA30" s="146"/>
      <c r="HB30" s="146"/>
      <c r="HC30" s="146"/>
      <c r="HD30" s="146"/>
      <c r="HE30" s="146"/>
      <c r="HF30" s="146"/>
      <c r="HG30" s="146"/>
      <c r="HH30" s="146"/>
      <c r="HI30" s="146"/>
      <c r="HJ30" s="146"/>
      <c r="HK30" s="146"/>
      <c r="HL30" s="146"/>
      <c r="HM30" s="146"/>
      <c r="HN30" s="146"/>
      <c r="HO30" s="146"/>
      <c r="HP30" s="146"/>
      <c r="HQ30" s="146"/>
      <c r="HR30" s="146"/>
      <c r="HS30" s="146"/>
      <c r="HT30" s="146"/>
      <c r="HU30" s="146"/>
      <c r="HV30" s="146"/>
      <c r="HW30" s="146"/>
      <c r="HX30" s="146"/>
      <c r="HY30" s="146"/>
      <c r="HZ30" s="146"/>
      <c r="IA30" s="146"/>
      <c r="IB30" s="146"/>
      <c r="IC30" s="146"/>
      <c r="ID30" s="146"/>
      <c r="IE30" s="146"/>
      <c r="IF30" s="146"/>
      <c r="IG30" s="146"/>
      <c r="IH30" s="146"/>
      <c r="II30" s="146"/>
      <c r="IJ30" s="146"/>
      <c r="IK30" s="146"/>
      <c r="IL30" s="146"/>
      <c r="IM30" s="146"/>
      <c r="IN30" s="146"/>
      <c r="IO30" s="146"/>
      <c r="IP30" s="146"/>
      <c r="IQ30" s="146"/>
      <c r="IR30" s="146"/>
      <c r="IS30" s="146"/>
      <c r="IT30" s="146"/>
      <c r="IU30" s="146"/>
      <c r="IV30" s="146"/>
      <c r="IW30" s="146"/>
      <c r="IX30" s="146"/>
      <c r="IY30" s="146"/>
      <c r="IZ30" s="146"/>
      <c r="JA30" s="146"/>
      <c r="JB30" s="146"/>
      <c r="JC30" s="146"/>
      <c r="JD30" s="146"/>
      <c r="JE30" s="146"/>
      <c r="JF30" s="146"/>
      <c r="JG30" s="146"/>
      <c r="JH30" s="146"/>
      <c r="JI30" s="146"/>
      <c r="JJ30" s="146"/>
      <c r="JK30" s="146"/>
      <c r="JL30" s="146"/>
      <c r="JM30" s="146"/>
      <c r="JN30" s="146"/>
      <c r="JO30" s="146"/>
      <c r="JP30" s="146"/>
      <c r="JQ30" s="146"/>
      <c r="JR30" s="146"/>
      <c r="JS30" s="146"/>
      <c r="JT30" s="146"/>
      <c r="JU30" s="146"/>
      <c r="JV30" s="146"/>
      <c r="JW30" s="146"/>
      <c r="JX30" s="146"/>
      <c r="JY30" s="146"/>
      <c r="JZ30" s="146"/>
      <c r="KA30" s="146"/>
      <c r="KB30" s="146"/>
      <c r="KC30" s="146"/>
      <c r="KD30" s="146"/>
      <c r="KE30" s="146"/>
      <c r="KF30" s="146"/>
      <c r="KG30" s="146"/>
      <c r="KH30" s="146"/>
      <c r="KI30" s="146"/>
      <c r="KJ30" s="146"/>
      <c r="KK30" s="146"/>
      <c r="KL30" s="146"/>
      <c r="KM30" s="146"/>
      <c r="KN30" s="146"/>
      <c r="KO30" s="146"/>
      <c r="KP30" s="146"/>
      <c r="KQ30" s="146"/>
      <c r="KR30" s="146"/>
      <c r="KS30" s="147"/>
      <c r="KT30" s="19"/>
    </row>
    <row r="31" spans="2:306" ht="18.75">
      <c r="B31" s="173"/>
      <c r="C31" s="134"/>
      <c r="F31" s="135" t="s">
        <v>97</v>
      </c>
      <c r="G31" s="134"/>
      <c r="H31" s="138" t="s">
        <v>98</v>
      </c>
      <c r="I31" s="139"/>
      <c r="J31" s="19"/>
      <c r="P31" s="134"/>
      <c r="Q31" s="138" t="s">
        <v>99</v>
      </c>
      <c r="R31" s="145"/>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c r="DN31" s="146"/>
      <c r="DO31" s="146"/>
      <c r="DP31" s="146"/>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6"/>
      <c r="EN31" s="146"/>
      <c r="EO31" s="146"/>
      <c r="EP31" s="146"/>
      <c r="EQ31" s="146"/>
      <c r="ER31" s="146"/>
      <c r="ES31" s="146"/>
      <c r="ET31" s="146"/>
      <c r="EU31" s="146"/>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6"/>
      <c r="GB31" s="146"/>
      <c r="GC31" s="146"/>
      <c r="GD31" s="146"/>
      <c r="GE31" s="146"/>
      <c r="GF31" s="146"/>
      <c r="GG31" s="146"/>
      <c r="GH31" s="146"/>
      <c r="GI31" s="146"/>
      <c r="GJ31" s="146"/>
      <c r="GK31" s="146"/>
      <c r="GL31" s="146"/>
      <c r="GM31" s="146"/>
      <c r="GN31" s="146"/>
      <c r="GO31" s="146"/>
      <c r="GP31" s="146"/>
      <c r="GQ31" s="146"/>
      <c r="GR31" s="146"/>
      <c r="GS31" s="146"/>
      <c r="GT31" s="146"/>
      <c r="GU31" s="146"/>
      <c r="GV31" s="146"/>
      <c r="GW31" s="146"/>
      <c r="GX31" s="146"/>
      <c r="GY31" s="146"/>
      <c r="GZ31" s="146"/>
      <c r="HA31" s="146"/>
      <c r="HB31" s="146"/>
      <c r="HC31" s="146"/>
      <c r="HD31" s="146"/>
      <c r="HE31" s="146"/>
      <c r="HF31" s="146"/>
      <c r="HG31" s="146"/>
      <c r="HH31" s="146"/>
      <c r="HI31" s="146"/>
      <c r="HJ31" s="146"/>
      <c r="HK31" s="146"/>
      <c r="HL31" s="146"/>
      <c r="HM31" s="146"/>
      <c r="HN31" s="146"/>
      <c r="HO31" s="146"/>
      <c r="HP31" s="146"/>
      <c r="HQ31" s="146"/>
      <c r="HR31" s="146"/>
      <c r="HS31" s="146"/>
      <c r="HT31" s="146"/>
      <c r="HU31" s="146"/>
      <c r="HV31" s="146"/>
      <c r="HW31" s="146"/>
      <c r="HX31" s="146"/>
      <c r="HY31" s="146"/>
      <c r="HZ31" s="146"/>
      <c r="IA31" s="146"/>
      <c r="IB31" s="146"/>
      <c r="IC31" s="146"/>
      <c r="ID31" s="146"/>
      <c r="IE31" s="146"/>
      <c r="IF31" s="146"/>
      <c r="IG31" s="146"/>
      <c r="IH31" s="146"/>
      <c r="II31" s="146"/>
      <c r="IJ31" s="146"/>
      <c r="IK31" s="146"/>
      <c r="IL31" s="146"/>
      <c r="IM31" s="146"/>
      <c r="IN31" s="146"/>
      <c r="IO31" s="146"/>
      <c r="IP31" s="146"/>
      <c r="IQ31" s="146"/>
      <c r="IR31" s="146"/>
      <c r="IS31" s="146"/>
      <c r="IT31" s="146"/>
      <c r="IU31" s="146"/>
      <c r="IV31" s="146"/>
      <c r="IW31" s="146"/>
      <c r="IX31" s="146"/>
      <c r="IY31" s="146"/>
      <c r="IZ31" s="146"/>
      <c r="JA31" s="146"/>
      <c r="JB31" s="146"/>
      <c r="JC31" s="146"/>
      <c r="JD31" s="146"/>
      <c r="JE31" s="146"/>
      <c r="JF31" s="146"/>
      <c r="JG31" s="146"/>
      <c r="JH31" s="146"/>
      <c r="JI31" s="146"/>
      <c r="JJ31" s="146"/>
      <c r="JK31" s="146"/>
      <c r="JL31" s="146"/>
      <c r="JM31" s="146"/>
      <c r="JN31" s="146"/>
      <c r="JO31" s="146"/>
      <c r="JP31" s="146"/>
      <c r="JQ31" s="146"/>
      <c r="JR31" s="146"/>
      <c r="JS31" s="146"/>
      <c r="JT31" s="146"/>
      <c r="JU31" s="146"/>
      <c r="JV31" s="146"/>
      <c r="JW31" s="146"/>
      <c r="JX31" s="146"/>
      <c r="JY31" s="146"/>
      <c r="JZ31" s="146"/>
      <c r="KA31" s="146"/>
      <c r="KB31" s="146"/>
      <c r="KC31" s="146"/>
      <c r="KD31" s="146"/>
      <c r="KE31" s="146"/>
      <c r="KF31" s="146"/>
      <c r="KG31" s="146"/>
      <c r="KH31" s="146"/>
      <c r="KI31" s="146"/>
      <c r="KJ31" s="146"/>
      <c r="KK31" s="146"/>
      <c r="KL31" s="146"/>
      <c r="KM31" s="146"/>
      <c r="KN31" s="146"/>
      <c r="KO31" s="146"/>
      <c r="KP31" s="146"/>
      <c r="KQ31" s="146"/>
      <c r="KR31" s="146"/>
      <c r="KS31" s="147"/>
      <c r="KT31" s="19"/>
    </row>
    <row r="32" spans="2:306" ht="18.75">
      <c r="B32" s="173"/>
      <c r="C32" s="134"/>
      <c r="F32" s="135" t="s">
        <v>100</v>
      </c>
      <c r="G32" s="134"/>
      <c r="H32" s="138" t="s">
        <v>101</v>
      </c>
      <c r="I32" s="139"/>
      <c r="J32" s="19"/>
      <c r="L32" s="80" t="s">
        <v>102</v>
      </c>
      <c r="M32" s="80" t="s">
        <v>103</v>
      </c>
      <c r="N32" s="80" t="s">
        <v>104</v>
      </c>
      <c r="P32" s="134"/>
      <c r="Q32" s="138" t="s">
        <v>105</v>
      </c>
      <c r="R32" s="145"/>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6"/>
      <c r="GB32" s="146"/>
      <c r="GC32" s="146"/>
      <c r="GD32" s="146"/>
      <c r="GE32" s="146"/>
      <c r="GF32" s="146"/>
      <c r="GG32" s="146"/>
      <c r="GH32" s="146"/>
      <c r="GI32" s="146"/>
      <c r="GJ32" s="146"/>
      <c r="GK32" s="146"/>
      <c r="GL32" s="146"/>
      <c r="GM32" s="146"/>
      <c r="GN32" s="146"/>
      <c r="GO32" s="146"/>
      <c r="GP32" s="146"/>
      <c r="GQ32" s="146"/>
      <c r="GR32" s="146"/>
      <c r="GS32" s="146"/>
      <c r="GT32" s="146"/>
      <c r="GU32" s="146"/>
      <c r="GV32" s="146"/>
      <c r="GW32" s="146"/>
      <c r="GX32" s="146"/>
      <c r="GY32" s="146"/>
      <c r="GZ32" s="146"/>
      <c r="HA32" s="146"/>
      <c r="HB32" s="146"/>
      <c r="HC32" s="146"/>
      <c r="HD32" s="146"/>
      <c r="HE32" s="146"/>
      <c r="HF32" s="146"/>
      <c r="HG32" s="146"/>
      <c r="HH32" s="146"/>
      <c r="HI32" s="146"/>
      <c r="HJ32" s="146"/>
      <c r="HK32" s="146"/>
      <c r="HL32" s="146"/>
      <c r="HM32" s="146"/>
      <c r="HN32" s="146"/>
      <c r="HO32" s="146"/>
      <c r="HP32" s="146"/>
      <c r="HQ32" s="146"/>
      <c r="HR32" s="146"/>
      <c r="HS32" s="146"/>
      <c r="HT32" s="146"/>
      <c r="HU32" s="146"/>
      <c r="HV32" s="146"/>
      <c r="HW32" s="146"/>
      <c r="HX32" s="146"/>
      <c r="HY32" s="146"/>
      <c r="HZ32" s="146"/>
      <c r="IA32" s="146"/>
      <c r="IB32" s="146"/>
      <c r="IC32" s="146"/>
      <c r="ID32" s="146"/>
      <c r="IE32" s="146"/>
      <c r="IF32" s="146"/>
      <c r="IG32" s="146"/>
      <c r="IH32" s="146"/>
      <c r="II32" s="146"/>
      <c r="IJ32" s="146"/>
      <c r="IK32" s="146"/>
      <c r="IL32" s="146"/>
      <c r="IM32" s="146"/>
      <c r="IN32" s="146"/>
      <c r="IO32" s="146"/>
      <c r="IP32" s="146"/>
      <c r="IQ32" s="146"/>
      <c r="IR32" s="146"/>
      <c r="IS32" s="146"/>
      <c r="IT32" s="146"/>
      <c r="IU32" s="146"/>
      <c r="IV32" s="146"/>
      <c r="IW32" s="146"/>
      <c r="IX32" s="146"/>
      <c r="IY32" s="146"/>
      <c r="IZ32" s="146"/>
      <c r="JA32" s="146"/>
      <c r="JB32" s="146"/>
      <c r="JC32" s="146"/>
      <c r="JD32" s="146"/>
      <c r="JE32" s="146"/>
      <c r="JF32" s="146"/>
      <c r="JG32" s="146"/>
      <c r="JH32" s="146"/>
      <c r="JI32" s="146"/>
      <c r="JJ32" s="146"/>
      <c r="JK32" s="146"/>
      <c r="JL32" s="146"/>
      <c r="JM32" s="146"/>
      <c r="JN32" s="146"/>
      <c r="JO32" s="146"/>
      <c r="JP32" s="146"/>
      <c r="JQ32" s="146"/>
      <c r="JR32" s="146"/>
      <c r="JS32" s="146"/>
      <c r="JT32" s="146"/>
      <c r="JU32" s="146"/>
      <c r="JV32" s="146"/>
      <c r="JW32" s="146"/>
      <c r="JX32" s="146"/>
      <c r="JY32" s="146"/>
      <c r="JZ32" s="146"/>
      <c r="KA32" s="146"/>
      <c r="KB32" s="146"/>
      <c r="KC32" s="146"/>
      <c r="KD32" s="146"/>
      <c r="KE32" s="146"/>
      <c r="KF32" s="146"/>
      <c r="KG32" s="146"/>
      <c r="KH32" s="146"/>
      <c r="KI32" s="146"/>
      <c r="KJ32" s="146"/>
      <c r="KK32" s="146"/>
      <c r="KL32" s="146"/>
      <c r="KM32" s="146"/>
      <c r="KN32" s="146"/>
      <c r="KO32" s="146"/>
      <c r="KP32" s="146"/>
      <c r="KQ32" s="146"/>
      <c r="KR32" s="146"/>
      <c r="KS32" s="147"/>
      <c r="KT32" s="19"/>
    </row>
    <row r="33" spans="2:306" ht="18.75">
      <c r="B33" s="173"/>
      <c r="C33" s="134"/>
      <c r="F33" s="135" t="s">
        <v>106</v>
      </c>
      <c r="G33" s="134"/>
      <c r="H33" s="138" t="s">
        <v>107</v>
      </c>
      <c r="I33" s="139"/>
      <c r="J33" s="19"/>
      <c r="L33" s="143">
        <f>ROUND(IF(SUM(R36:KS36)=0,0.95,MAX(N33,N33^2)),2)</f>
        <v>0.95</v>
      </c>
      <c r="M33" s="144">
        <f>ROUND(IF(SUM(R36:KS36)=0,QLD_RLWP,SUMPRODUCT(R36:KS36,QLD_PHH)/SUM(R37:KS37)),2)</f>
        <v>64.22</v>
      </c>
      <c r="N33" s="144">
        <f>ROUND(M33/QLD_RLWP,2)</f>
        <v>1</v>
      </c>
      <c r="P33" s="134"/>
      <c r="Q33" s="138" t="s">
        <v>108</v>
      </c>
      <c r="R33" s="145"/>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6"/>
      <c r="GB33" s="146"/>
      <c r="GC33" s="146"/>
      <c r="GD33" s="146"/>
      <c r="GE33" s="146"/>
      <c r="GF33" s="146"/>
      <c r="GG33" s="146"/>
      <c r="GH33" s="146"/>
      <c r="GI33" s="146"/>
      <c r="GJ33" s="146"/>
      <c r="GK33" s="146"/>
      <c r="GL33" s="146"/>
      <c r="GM33" s="146"/>
      <c r="GN33" s="146"/>
      <c r="GO33" s="146"/>
      <c r="GP33" s="146"/>
      <c r="GQ33" s="146"/>
      <c r="GR33" s="146"/>
      <c r="GS33" s="146"/>
      <c r="GT33" s="146"/>
      <c r="GU33" s="146"/>
      <c r="GV33" s="146"/>
      <c r="GW33" s="146"/>
      <c r="GX33" s="146"/>
      <c r="GY33" s="146"/>
      <c r="GZ33" s="146"/>
      <c r="HA33" s="146"/>
      <c r="HB33" s="146"/>
      <c r="HC33" s="146"/>
      <c r="HD33" s="146"/>
      <c r="HE33" s="146"/>
      <c r="HF33" s="146"/>
      <c r="HG33" s="146"/>
      <c r="HH33" s="146"/>
      <c r="HI33" s="146"/>
      <c r="HJ33" s="146"/>
      <c r="HK33" s="146"/>
      <c r="HL33" s="146"/>
      <c r="HM33" s="146"/>
      <c r="HN33" s="146"/>
      <c r="HO33" s="146"/>
      <c r="HP33" s="146"/>
      <c r="HQ33" s="146"/>
      <c r="HR33" s="146"/>
      <c r="HS33" s="146"/>
      <c r="HT33" s="146"/>
      <c r="HU33" s="146"/>
      <c r="HV33" s="146"/>
      <c r="HW33" s="146"/>
      <c r="HX33" s="146"/>
      <c r="HY33" s="146"/>
      <c r="HZ33" s="146"/>
      <c r="IA33" s="146"/>
      <c r="IB33" s="146"/>
      <c r="IC33" s="146"/>
      <c r="ID33" s="146"/>
      <c r="IE33" s="146"/>
      <c r="IF33" s="146"/>
      <c r="IG33" s="146"/>
      <c r="IH33" s="146"/>
      <c r="II33" s="146"/>
      <c r="IJ33" s="146"/>
      <c r="IK33" s="146"/>
      <c r="IL33" s="146"/>
      <c r="IM33" s="146"/>
      <c r="IN33" s="146"/>
      <c r="IO33" s="146"/>
      <c r="IP33" s="146"/>
      <c r="IQ33" s="146"/>
      <c r="IR33" s="146"/>
      <c r="IS33" s="146"/>
      <c r="IT33" s="146"/>
      <c r="IU33" s="146"/>
      <c r="IV33" s="146"/>
      <c r="IW33" s="146"/>
      <c r="IX33" s="146"/>
      <c r="IY33" s="146"/>
      <c r="IZ33" s="146"/>
      <c r="JA33" s="146"/>
      <c r="JB33" s="146"/>
      <c r="JC33" s="146"/>
      <c r="JD33" s="146"/>
      <c r="JE33" s="146"/>
      <c r="JF33" s="146"/>
      <c r="JG33" s="146"/>
      <c r="JH33" s="146"/>
      <c r="JI33" s="146"/>
      <c r="JJ33" s="146"/>
      <c r="JK33" s="146"/>
      <c r="JL33" s="146"/>
      <c r="JM33" s="146"/>
      <c r="JN33" s="146"/>
      <c r="JO33" s="146"/>
      <c r="JP33" s="146"/>
      <c r="JQ33" s="146"/>
      <c r="JR33" s="146"/>
      <c r="JS33" s="146"/>
      <c r="JT33" s="146"/>
      <c r="JU33" s="146"/>
      <c r="JV33" s="146"/>
      <c r="JW33" s="146"/>
      <c r="JX33" s="146"/>
      <c r="JY33" s="146"/>
      <c r="JZ33" s="146"/>
      <c r="KA33" s="146"/>
      <c r="KB33" s="146"/>
      <c r="KC33" s="146"/>
      <c r="KD33" s="146"/>
      <c r="KE33" s="146"/>
      <c r="KF33" s="146"/>
      <c r="KG33" s="146"/>
      <c r="KH33" s="146"/>
      <c r="KI33" s="146"/>
      <c r="KJ33" s="146"/>
      <c r="KK33" s="146"/>
      <c r="KL33" s="146"/>
      <c r="KM33" s="146"/>
      <c r="KN33" s="146"/>
      <c r="KO33" s="146"/>
      <c r="KP33" s="146"/>
      <c r="KQ33" s="146"/>
      <c r="KR33" s="146"/>
      <c r="KS33" s="147"/>
      <c r="KT33" s="19"/>
    </row>
    <row r="34" spans="2:306" ht="18.75">
      <c r="B34" s="173"/>
      <c r="C34" s="134"/>
      <c r="F34" s="135"/>
      <c r="G34" s="134"/>
      <c r="H34" s="138" t="s">
        <v>109</v>
      </c>
      <c r="I34" s="139"/>
      <c r="J34" s="19"/>
      <c r="P34" s="134"/>
      <c r="Q34" s="138" t="s">
        <v>110</v>
      </c>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6"/>
      <c r="GB34" s="146"/>
      <c r="GC34" s="146"/>
      <c r="GD34" s="146"/>
      <c r="GE34" s="146"/>
      <c r="GF34" s="146"/>
      <c r="GG34" s="146"/>
      <c r="GH34" s="146"/>
      <c r="GI34" s="146"/>
      <c r="GJ34" s="146"/>
      <c r="GK34" s="146"/>
      <c r="GL34" s="146"/>
      <c r="GM34" s="146"/>
      <c r="GN34" s="146"/>
      <c r="GO34" s="146"/>
      <c r="GP34" s="146"/>
      <c r="GQ34" s="146"/>
      <c r="GR34" s="146"/>
      <c r="GS34" s="146"/>
      <c r="GT34" s="146"/>
      <c r="GU34" s="146"/>
      <c r="GV34" s="146"/>
      <c r="GW34" s="146"/>
      <c r="GX34" s="146"/>
      <c r="GY34" s="146"/>
      <c r="GZ34" s="146"/>
      <c r="HA34" s="146"/>
      <c r="HB34" s="146"/>
      <c r="HC34" s="146"/>
      <c r="HD34" s="146"/>
      <c r="HE34" s="146"/>
      <c r="HF34" s="146"/>
      <c r="HG34" s="146"/>
      <c r="HH34" s="146"/>
      <c r="HI34" s="146"/>
      <c r="HJ34" s="146"/>
      <c r="HK34" s="146"/>
      <c r="HL34" s="146"/>
      <c r="HM34" s="146"/>
      <c r="HN34" s="146"/>
      <c r="HO34" s="146"/>
      <c r="HP34" s="146"/>
      <c r="HQ34" s="146"/>
      <c r="HR34" s="146"/>
      <c r="HS34" s="146"/>
      <c r="HT34" s="146"/>
      <c r="HU34" s="146"/>
      <c r="HV34" s="146"/>
      <c r="HW34" s="146"/>
      <c r="HX34" s="146"/>
      <c r="HY34" s="146"/>
      <c r="HZ34" s="146"/>
      <c r="IA34" s="146"/>
      <c r="IB34" s="146"/>
      <c r="IC34" s="146"/>
      <c r="ID34" s="146"/>
      <c r="IE34" s="146"/>
      <c r="IF34" s="146"/>
      <c r="IG34" s="146"/>
      <c r="IH34" s="146"/>
      <c r="II34" s="146"/>
      <c r="IJ34" s="146"/>
      <c r="IK34" s="146"/>
      <c r="IL34" s="146"/>
      <c r="IM34" s="146"/>
      <c r="IN34" s="146"/>
      <c r="IO34" s="146"/>
      <c r="IP34" s="146"/>
      <c r="IQ34" s="146"/>
      <c r="IR34" s="146"/>
      <c r="IS34" s="146"/>
      <c r="IT34" s="146"/>
      <c r="IU34" s="146"/>
      <c r="IV34" s="146"/>
      <c r="IW34" s="146"/>
      <c r="IX34" s="146"/>
      <c r="IY34" s="146"/>
      <c r="IZ34" s="146"/>
      <c r="JA34" s="146"/>
      <c r="JB34" s="146"/>
      <c r="JC34" s="146"/>
      <c r="JD34" s="146"/>
      <c r="JE34" s="146"/>
      <c r="JF34" s="146"/>
      <c r="JG34" s="146"/>
      <c r="JH34" s="146"/>
      <c r="JI34" s="146"/>
      <c r="JJ34" s="146"/>
      <c r="JK34" s="146"/>
      <c r="JL34" s="146"/>
      <c r="JM34" s="146"/>
      <c r="JN34" s="146"/>
      <c r="JO34" s="146"/>
      <c r="JP34" s="146"/>
      <c r="JQ34" s="146"/>
      <c r="JR34" s="146"/>
      <c r="JS34" s="146"/>
      <c r="JT34" s="146"/>
      <c r="JU34" s="146"/>
      <c r="JV34" s="146"/>
      <c r="JW34" s="146"/>
      <c r="JX34" s="146"/>
      <c r="JY34" s="146"/>
      <c r="JZ34" s="146"/>
      <c r="KA34" s="146"/>
      <c r="KB34" s="146"/>
      <c r="KC34" s="146"/>
      <c r="KD34" s="146"/>
      <c r="KE34" s="146"/>
      <c r="KF34" s="146"/>
      <c r="KG34" s="146"/>
      <c r="KH34" s="146"/>
      <c r="KI34" s="146"/>
      <c r="KJ34" s="146"/>
      <c r="KK34" s="146"/>
      <c r="KL34" s="146"/>
      <c r="KM34" s="146"/>
      <c r="KN34" s="146"/>
      <c r="KO34" s="146"/>
      <c r="KP34" s="146"/>
      <c r="KQ34" s="146"/>
      <c r="KR34" s="146"/>
      <c r="KS34" s="147"/>
      <c r="KT34" s="19"/>
    </row>
    <row r="35" spans="2:306" ht="18.75">
      <c r="B35" s="173"/>
      <c r="C35" s="134"/>
      <c r="F35" s="135"/>
      <c r="G35" s="134"/>
      <c r="H35" s="138" t="s">
        <v>111</v>
      </c>
      <c r="I35" s="139"/>
      <c r="J35" s="19"/>
      <c r="L35" s="80" t="s">
        <v>112</v>
      </c>
      <c r="M35" s="80" t="s">
        <v>113</v>
      </c>
      <c r="N35" s="80" t="s">
        <v>114</v>
      </c>
      <c r="P35" s="134"/>
      <c r="Q35" s="138" t="s">
        <v>115</v>
      </c>
      <c r="R35" s="145"/>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146"/>
      <c r="DQ35" s="146"/>
      <c r="DR35" s="146"/>
      <c r="DS35" s="146"/>
      <c r="DT35" s="146"/>
      <c r="DU35" s="146"/>
      <c r="DV35" s="146"/>
      <c r="DW35" s="146"/>
      <c r="DX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6"/>
      <c r="GB35" s="146"/>
      <c r="GC35" s="146"/>
      <c r="GD35" s="146"/>
      <c r="GE35" s="146"/>
      <c r="GF35" s="146"/>
      <c r="GG35" s="146"/>
      <c r="GH35" s="146"/>
      <c r="GI35" s="146"/>
      <c r="GJ35" s="146"/>
      <c r="GK35" s="146"/>
      <c r="GL35" s="146"/>
      <c r="GM35" s="146"/>
      <c r="GN35" s="146"/>
      <c r="GO35" s="146"/>
      <c r="GP35" s="146"/>
      <c r="GQ35" s="146"/>
      <c r="GR35" s="146"/>
      <c r="GS35" s="146"/>
      <c r="GT35" s="146"/>
      <c r="GU35" s="146"/>
      <c r="GV35" s="146"/>
      <c r="GW35" s="146"/>
      <c r="GX35" s="146"/>
      <c r="GY35" s="146"/>
      <c r="GZ35" s="146"/>
      <c r="HA35" s="146"/>
      <c r="HB35" s="146"/>
      <c r="HC35" s="146"/>
      <c r="HD35" s="146"/>
      <c r="HE35" s="146"/>
      <c r="HF35" s="146"/>
      <c r="HG35" s="146"/>
      <c r="HH35" s="146"/>
      <c r="HI35" s="146"/>
      <c r="HJ35" s="146"/>
      <c r="HK35" s="146"/>
      <c r="HL35" s="146"/>
      <c r="HM35" s="146"/>
      <c r="HN35" s="146"/>
      <c r="HO35" s="146"/>
      <c r="HP35" s="146"/>
      <c r="HQ35" s="146"/>
      <c r="HR35" s="146"/>
      <c r="HS35" s="146"/>
      <c r="HT35" s="146"/>
      <c r="HU35" s="146"/>
      <c r="HV35" s="146"/>
      <c r="HW35" s="146"/>
      <c r="HX35" s="146"/>
      <c r="HY35" s="146"/>
      <c r="HZ35" s="146"/>
      <c r="IA35" s="146"/>
      <c r="IB35" s="146"/>
      <c r="IC35" s="146"/>
      <c r="ID35" s="146"/>
      <c r="IE35" s="146"/>
      <c r="IF35" s="146"/>
      <c r="IG35" s="146"/>
      <c r="IH35" s="146"/>
      <c r="II35" s="146"/>
      <c r="IJ35" s="146"/>
      <c r="IK35" s="146"/>
      <c r="IL35" s="146"/>
      <c r="IM35" s="146"/>
      <c r="IN35" s="146"/>
      <c r="IO35" s="146"/>
      <c r="IP35" s="146"/>
      <c r="IQ35" s="146"/>
      <c r="IR35" s="146"/>
      <c r="IS35" s="146"/>
      <c r="IT35" s="146"/>
      <c r="IU35" s="146"/>
      <c r="IV35" s="146"/>
      <c r="IW35" s="146"/>
      <c r="IX35" s="146"/>
      <c r="IY35" s="146"/>
      <c r="IZ35" s="146"/>
      <c r="JA35" s="146"/>
      <c r="JB35" s="146"/>
      <c r="JC35" s="146"/>
      <c r="JD35" s="146"/>
      <c r="JE35" s="146"/>
      <c r="JF35" s="146"/>
      <c r="JG35" s="146"/>
      <c r="JH35" s="146"/>
      <c r="JI35" s="146"/>
      <c r="JJ35" s="146"/>
      <c r="JK35" s="146"/>
      <c r="JL35" s="146"/>
      <c r="JM35" s="146"/>
      <c r="JN35" s="146"/>
      <c r="JO35" s="146"/>
      <c r="JP35" s="146"/>
      <c r="JQ35" s="146"/>
      <c r="JR35" s="146"/>
      <c r="JS35" s="146"/>
      <c r="JT35" s="146"/>
      <c r="JU35" s="146"/>
      <c r="JV35" s="146"/>
      <c r="JW35" s="146"/>
      <c r="JX35" s="146"/>
      <c r="JY35" s="146"/>
      <c r="JZ35" s="146"/>
      <c r="KA35" s="146"/>
      <c r="KB35" s="146"/>
      <c r="KC35" s="146"/>
      <c r="KD35" s="146"/>
      <c r="KE35" s="146"/>
      <c r="KF35" s="146"/>
      <c r="KG35" s="146"/>
      <c r="KH35" s="146"/>
      <c r="KI35" s="146"/>
      <c r="KJ35" s="146"/>
      <c r="KK35" s="146"/>
      <c r="KL35" s="146"/>
      <c r="KM35" s="146"/>
      <c r="KN35" s="146"/>
      <c r="KO35" s="146"/>
      <c r="KP35" s="146"/>
      <c r="KQ35" s="146"/>
      <c r="KR35" s="146"/>
      <c r="KS35" s="147"/>
      <c r="KT35" s="19"/>
    </row>
    <row r="36" spans="2:306" ht="18.75">
      <c r="B36" s="173"/>
      <c r="C36" s="134"/>
      <c r="F36" s="135" t="s">
        <v>116</v>
      </c>
      <c r="G36" s="134"/>
      <c r="H36" s="138" t="s">
        <v>117</v>
      </c>
      <c r="I36" s="139"/>
      <c r="J36" s="19"/>
      <c r="L36" s="143">
        <f>ROUND(MAX(N36,N36^2),2)</f>
        <v>1</v>
      </c>
      <c r="M36" s="144">
        <f>ROUND(IF(SUM(R43:KS43)=0,QLD_RLWP,SUMPRODUCT(R43:KS43,QLD_PHH)/SUM(R43:KS43)),2)</f>
        <v>64.22</v>
      </c>
      <c r="N36" s="144">
        <f>ROUND(M36/QLD_RLWP,2)</f>
        <v>1</v>
      </c>
      <c r="P36" s="134"/>
      <c r="Q36" s="138" t="s">
        <v>118</v>
      </c>
      <c r="R36" s="145"/>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146"/>
      <c r="DQ36" s="146"/>
      <c r="DR36" s="146"/>
      <c r="DS36" s="146"/>
      <c r="DT36" s="146"/>
      <c r="DU36" s="146"/>
      <c r="DV36" s="146"/>
      <c r="DW36" s="146"/>
      <c r="DX36" s="146"/>
      <c r="DY36" s="146"/>
      <c r="DZ36" s="146"/>
      <c r="EA36" s="146"/>
      <c r="EB36" s="146"/>
      <c r="EC36" s="146"/>
      <c r="ED36" s="146"/>
      <c r="EE36" s="146"/>
      <c r="EF36" s="146"/>
      <c r="EG36" s="146"/>
      <c r="EH36" s="146"/>
      <c r="EI36" s="146"/>
      <c r="EJ36" s="146"/>
      <c r="EK36" s="146"/>
      <c r="EL36" s="146"/>
      <c r="EM36" s="146"/>
      <c r="EN36" s="146"/>
      <c r="EO36" s="146"/>
      <c r="EP36" s="146"/>
      <c r="EQ36" s="146"/>
      <c r="ER36" s="146"/>
      <c r="ES36" s="146"/>
      <c r="ET36" s="146"/>
      <c r="EU36" s="146"/>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6"/>
      <c r="GB36" s="146"/>
      <c r="GC36" s="146"/>
      <c r="GD36" s="146"/>
      <c r="GE36" s="146"/>
      <c r="GF36" s="146"/>
      <c r="GG36" s="146"/>
      <c r="GH36" s="146"/>
      <c r="GI36" s="146"/>
      <c r="GJ36" s="146"/>
      <c r="GK36" s="146"/>
      <c r="GL36" s="146"/>
      <c r="GM36" s="146"/>
      <c r="GN36" s="146"/>
      <c r="GO36" s="146"/>
      <c r="GP36" s="146"/>
      <c r="GQ36" s="146"/>
      <c r="GR36" s="146"/>
      <c r="GS36" s="146"/>
      <c r="GT36" s="146"/>
      <c r="GU36" s="146"/>
      <c r="GV36" s="146"/>
      <c r="GW36" s="146"/>
      <c r="GX36" s="146"/>
      <c r="GY36" s="146"/>
      <c r="GZ36" s="146"/>
      <c r="HA36" s="146"/>
      <c r="HB36" s="146"/>
      <c r="HC36" s="146"/>
      <c r="HD36" s="146"/>
      <c r="HE36" s="146"/>
      <c r="HF36" s="146"/>
      <c r="HG36" s="146"/>
      <c r="HH36" s="146"/>
      <c r="HI36" s="146"/>
      <c r="HJ36" s="146"/>
      <c r="HK36" s="146"/>
      <c r="HL36" s="146"/>
      <c r="HM36" s="146"/>
      <c r="HN36" s="146"/>
      <c r="HO36" s="146"/>
      <c r="HP36" s="146"/>
      <c r="HQ36" s="146"/>
      <c r="HR36" s="146"/>
      <c r="HS36" s="146"/>
      <c r="HT36" s="146"/>
      <c r="HU36" s="146"/>
      <c r="HV36" s="146"/>
      <c r="HW36" s="146"/>
      <c r="HX36" s="146"/>
      <c r="HY36" s="146"/>
      <c r="HZ36" s="146"/>
      <c r="IA36" s="146"/>
      <c r="IB36" s="146"/>
      <c r="IC36" s="146"/>
      <c r="ID36" s="146"/>
      <c r="IE36" s="146"/>
      <c r="IF36" s="146"/>
      <c r="IG36" s="146"/>
      <c r="IH36" s="146"/>
      <c r="II36" s="146"/>
      <c r="IJ36" s="146"/>
      <c r="IK36" s="146"/>
      <c r="IL36" s="146"/>
      <c r="IM36" s="146"/>
      <c r="IN36" s="146"/>
      <c r="IO36" s="146"/>
      <c r="IP36" s="146"/>
      <c r="IQ36" s="146"/>
      <c r="IR36" s="146"/>
      <c r="IS36" s="146"/>
      <c r="IT36" s="146"/>
      <c r="IU36" s="146"/>
      <c r="IV36" s="146"/>
      <c r="IW36" s="146"/>
      <c r="IX36" s="146"/>
      <c r="IY36" s="146"/>
      <c r="IZ36" s="146"/>
      <c r="JA36" s="146"/>
      <c r="JB36" s="146"/>
      <c r="JC36" s="146"/>
      <c r="JD36" s="146"/>
      <c r="JE36" s="146"/>
      <c r="JF36" s="146"/>
      <c r="JG36" s="146"/>
      <c r="JH36" s="146"/>
      <c r="JI36" s="146"/>
      <c r="JJ36" s="146"/>
      <c r="JK36" s="146"/>
      <c r="JL36" s="146"/>
      <c r="JM36" s="146"/>
      <c r="JN36" s="146"/>
      <c r="JO36" s="146"/>
      <c r="JP36" s="146"/>
      <c r="JQ36" s="146"/>
      <c r="JR36" s="146"/>
      <c r="JS36" s="146"/>
      <c r="JT36" s="146"/>
      <c r="JU36" s="146"/>
      <c r="JV36" s="146"/>
      <c r="JW36" s="146"/>
      <c r="JX36" s="146"/>
      <c r="JY36" s="146"/>
      <c r="JZ36" s="146"/>
      <c r="KA36" s="146"/>
      <c r="KB36" s="146"/>
      <c r="KC36" s="146"/>
      <c r="KD36" s="146"/>
      <c r="KE36" s="146"/>
      <c r="KF36" s="146"/>
      <c r="KG36" s="146"/>
      <c r="KH36" s="146"/>
      <c r="KI36" s="146"/>
      <c r="KJ36" s="146"/>
      <c r="KK36" s="146"/>
      <c r="KL36" s="146"/>
      <c r="KM36" s="146"/>
      <c r="KN36" s="146"/>
      <c r="KO36" s="146"/>
      <c r="KP36" s="146"/>
      <c r="KQ36" s="146"/>
      <c r="KR36" s="146"/>
      <c r="KS36" s="147"/>
      <c r="KT36" s="19"/>
    </row>
    <row r="37" spans="2:306" ht="18.75">
      <c r="B37" s="173"/>
      <c r="C37" s="134"/>
      <c r="F37" s="135" t="s">
        <v>119</v>
      </c>
      <c r="G37" s="134"/>
      <c r="H37" s="138" t="s">
        <v>120</v>
      </c>
      <c r="I37" s="139"/>
      <c r="J37" s="19"/>
      <c r="P37" s="134"/>
      <c r="Q37" s="138" t="s">
        <v>121</v>
      </c>
      <c r="R37" s="145"/>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146"/>
      <c r="DQ37" s="146"/>
      <c r="DR37" s="146"/>
      <c r="DS37" s="146"/>
      <c r="DT37" s="146"/>
      <c r="DU37" s="146"/>
      <c r="DV37" s="146"/>
      <c r="DW37" s="146"/>
      <c r="DX37" s="146"/>
      <c r="DY37" s="146"/>
      <c r="DZ37" s="146"/>
      <c r="EA37" s="146"/>
      <c r="EB37" s="146"/>
      <c r="EC37" s="146"/>
      <c r="ED37" s="146"/>
      <c r="EE37" s="146"/>
      <c r="EF37" s="146"/>
      <c r="EG37" s="146"/>
      <c r="EH37" s="146"/>
      <c r="EI37" s="146"/>
      <c r="EJ37" s="146"/>
      <c r="EK37" s="146"/>
      <c r="EL37" s="146"/>
      <c r="EM37" s="146"/>
      <c r="EN37" s="146"/>
      <c r="EO37" s="146"/>
      <c r="EP37" s="146"/>
      <c r="EQ37" s="146"/>
      <c r="ER37" s="146"/>
      <c r="ES37" s="146"/>
      <c r="ET37" s="146"/>
      <c r="EU37" s="146"/>
      <c r="EV37" s="146"/>
      <c r="EW37" s="146"/>
      <c r="EX37" s="146"/>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6"/>
      <c r="GB37" s="146"/>
      <c r="GC37" s="146"/>
      <c r="GD37" s="146"/>
      <c r="GE37" s="146"/>
      <c r="GF37" s="146"/>
      <c r="GG37" s="146"/>
      <c r="GH37" s="146"/>
      <c r="GI37" s="146"/>
      <c r="GJ37" s="146"/>
      <c r="GK37" s="146"/>
      <c r="GL37" s="146"/>
      <c r="GM37" s="146"/>
      <c r="GN37" s="146"/>
      <c r="GO37" s="146"/>
      <c r="GP37" s="146"/>
      <c r="GQ37" s="146"/>
      <c r="GR37" s="146"/>
      <c r="GS37" s="146"/>
      <c r="GT37" s="146"/>
      <c r="GU37" s="146"/>
      <c r="GV37" s="146"/>
      <c r="GW37" s="146"/>
      <c r="GX37" s="146"/>
      <c r="GY37" s="146"/>
      <c r="GZ37" s="146"/>
      <c r="HA37" s="146"/>
      <c r="HB37" s="146"/>
      <c r="HC37" s="146"/>
      <c r="HD37" s="146"/>
      <c r="HE37" s="146"/>
      <c r="HF37" s="146"/>
      <c r="HG37" s="146"/>
      <c r="HH37" s="146"/>
      <c r="HI37" s="146"/>
      <c r="HJ37" s="146"/>
      <c r="HK37" s="146"/>
      <c r="HL37" s="146"/>
      <c r="HM37" s="146"/>
      <c r="HN37" s="146"/>
      <c r="HO37" s="146"/>
      <c r="HP37" s="146"/>
      <c r="HQ37" s="146"/>
      <c r="HR37" s="146"/>
      <c r="HS37" s="146"/>
      <c r="HT37" s="146"/>
      <c r="HU37" s="146"/>
      <c r="HV37" s="146"/>
      <c r="HW37" s="146"/>
      <c r="HX37" s="146"/>
      <c r="HY37" s="146"/>
      <c r="HZ37" s="146"/>
      <c r="IA37" s="146"/>
      <c r="IB37" s="146"/>
      <c r="IC37" s="146"/>
      <c r="ID37" s="146"/>
      <c r="IE37" s="146"/>
      <c r="IF37" s="146"/>
      <c r="IG37" s="146"/>
      <c r="IH37" s="146"/>
      <c r="II37" s="146"/>
      <c r="IJ37" s="146"/>
      <c r="IK37" s="146"/>
      <c r="IL37" s="146"/>
      <c r="IM37" s="146"/>
      <c r="IN37" s="146"/>
      <c r="IO37" s="146"/>
      <c r="IP37" s="146"/>
      <c r="IQ37" s="146"/>
      <c r="IR37" s="146"/>
      <c r="IS37" s="146"/>
      <c r="IT37" s="146"/>
      <c r="IU37" s="146"/>
      <c r="IV37" s="146"/>
      <c r="IW37" s="146"/>
      <c r="IX37" s="146"/>
      <c r="IY37" s="146"/>
      <c r="IZ37" s="146"/>
      <c r="JA37" s="146"/>
      <c r="JB37" s="146"/>
      <c r="JC37" s="146"/>
      <c r="JD37" s="146"/>
      <c r="JE37" s="146"/>
      <c r="JF37" s="146"/>
      <c r="JG37" s="146"/>
      <c r="JH37" s="146"/>
      <c r="JI37" s="146"/>
      <c r="JJ37" s="146"/>
      <c r="JK37" s="146"/>
      <c r="JL37" s="146"/>
      <c r="JM37" s="146"/>
      <c r="JN37" s="146"/>
      <c r="JO37" s="146"/>
      <c r="JP37" s="146"/>
      <c r="JQ37" s="146"/>
      <c r="JR37" s="146"/>
      <c r="JS37" s="146"/>
      <c r="JT37" s="146"/>
      <c r="JU37" s="146"/>
      <c r="JV37" s="146"/>
      <c r="JW37" s="146"/>
      <c r="JX37" s="146"/>
      <c r="JY37" s="146"/>
      <c r="JZ37" s="146"/>
      <c r="KA37" s="146"/>
      <c r="KB37" s="146"/>
      <c r="KC37" s="146"/>
      <c r="KD37" s="146"/>
      <c r="KE37" s="146"/>
      <c r="KF37" s="146"/>
      <c r="KG37" s="146"/>
      <c r="KH37" s="146"/>
      <c r="KI37" s="146"/>
      <c r="KJ37" s="146"/>
      <c r="KK37" s="146"/>
      <c r="KL37" s="146"/>
      <c r="KM37" s="146"/>
      <c r="KN37" s="146"/>
      <c r="KO37" s="146"/>
      <c r="KP37" s="146"/>
      <c r="KQ37" s="146"/>
      <c r="KR37" s="146"/>
      <c r="KS37" s="147"/>
      <c r="KT37" s="19"/>
    </row>
    <row r="38" spans="2:306" ht="18.75">
      <c r="B38" s="173"/>
      <c r="C38" s="134"/>
      <c r="F38" s="135" t="s">
        <v>122</v>
      </c>
      <c r="G38" s="134"/>
      <c r="H38" s="138" t="s">
        <v>123</v>
      </c>
      <c r="I38" s="139"/>
      <c r="J38" s="19"/>
      <c r="L38" s="80" t="s">
        <v>124</v>
      </c>
      <c r="M38" s="80" t="s">
        <v>125</v>
      </c>
      <c r="N38" s="80" t="s">
        <v>126</v>
      </c>
      <c r="P38" s="134"/>
      <c r="Q38" s="138" t="s">
        <v>127</v>
      </c>
      <c r="R38" s="145"/>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c r="EF38" s="146"/>
      <c r="EG38" s="146"/>
      <c r="EH38" s="146"/>
      <c r="EI38" s="146"/>
      <c r="EJ38" s="146"/>
      <c r="EK38" s="146"/>
      <c r="EL38" s="146"/>
      <c r="EM38" s="146"/>
      <c r="EN38" s="146"/>
      <c r="EO38" s="146"/>
      <c r="EP38" s="146"/>
      <c r="EQ38" s="146"/>
      <c r="ER38" s="146"/>
      <c r="ES38" s="146"/>
      <c r="ET38" s="146"/>
      <c r="EU38" s="146"/>
      <c r="EV38" s="146"/>
      <c r="EW38" s="146"/>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6"/>
      <c r="GB38" s="146"/>
      <c r="GC38" s="146"/>
      <c r="GD38" s="146"/>
      <c r="GE38" s="146"/>
      <c r="GF38" s="146"/>
      <c r="GG38" s="146"/>
      <c r="GH38" s="146"/>
      <c r="GI38" s="146"/>
      <c r="GJ38" s="146"/>
      <c r="GK38" s="146"/>
      <c r="GL38" s="146"/>
      <c r="GM38" s="146"/>
      <c r="GN38" s="146"/>
      <c r="GO38" s="146"/>
      <c r="GP38" s="146"/>
      <c r="GQ38" s="146"/>
      <c r="GR38" s="146"/>
      <c r="GS38" s="146"/>
      <c r="GT38" s="146"/>
      <c r="GU38" s="146"/>
      <c r="GV38" s="146"/>
      <c r="GW38" s="146"/>
      <c r="GX38" s="146"/>
      <c r="GY38" s="146"/>
      <c r="GZ38" s="146"/>
      <c r="HA38" s="146"/>
      <c r="HB38" s="146"/>
      <c r="HC38" s="146"/>
      <c r="HD38" s="146"/>
      <c r="HE38" s="146"/>
      <c r="HF38" s="146"/>
      <c r="HG38" s="146"/>
      <c r="HH38" s="146"/>
      <c r="HI38" s="146"/>
      <c r="HJ38" s="146"/>
      <c r="HK38" s="146"/>
      <c r="HL38" s="146"/>
      <c r="HM38" s="146"/>
      <c r="HN38" s="146"/>
      <c r="HO38" s="146"/>
      <c r="HP38" s="146"/>
      <c r="HQ38" s="146"/>
      <c r="HR38" s="146"/>
      <c r="HS38" s="146"/>
      <c r="HT38" s="146"/>
      <c r="HU38" s="146"/>
      <c r="HV38" s="146"/>
      <c r="HW38" s="146"/>
      <c r="HX38" s="146"/>
      <c r="HY38" s="146"/>
      <c r="HZ38" s="146"/>
      <c r="IA38" s="146"/>
      <c r="IB38" s="146"/>
      <c r="IC38" s="146"/>
      <c r="ID38" s="146"/>
      <c r="IE38" s="146"/>
      <c r="IF38" s="146"/>
      <c r="IG38" s="146"/>
      <c r="IH38" s="146"/>
      <c r="II38" s="146"/>
      <c r="IJ38" s="146"/>
      <c r="IK38" s="146"/>
      <c r="IL38" s="146"/>
      <c r="IM38" s="146"/>
      <c r="IN38" s="146"/>
      <c r="IO38" s="146"/>
      <c r="IP38" s="146"/>
      <c r="IQ38" s="146"/>
      <c r="IR38" s="146"/>
      <c r="IS38" s="146"/>
      <c r="IT38" s="146"/>
      <c r="IU38" s="146"/>
      <c r="IV38" s="146"/>
      <c r="IW38" s="146"/>
      <c r="IX38" s="146"/>
      <c r="IY38" s="146"/>
      <c r="IZ38" s="146"/>
      <c r="JA38" s="146"/>
      <c r="JB38" s="146"/>
      <c r="JC38" s="146"/>
      <c r="JD38" s="146"/>
      <c r="JE38" s="146"/>
      <c r="JF38" s="146"/>
      <c r="JG38" s="146"/>
      <c r="JH38" s="146"/>
      <c r="JI38" s="146"/>
      <c r="JJ38" s="146"/>
      <c r="JK38" s="146"/>
      <c r="JL38" s="146"/>
      <c r="JM38" s="146"/>
      <c r="JN38" s="146"/>
      <c r="JO38" s="146"/>
      <c r="JP38" s="146"/>
      <c r="JQ38" s="146"/>
      <c r="JR38" s="146"/>
      <c r="JS38" s="146"/>
      <c r="JT38" s="146"/>
      <c r="JU38" s="146"/>
      <c r="JV38" s="146"/>
      <c r="JW38" s="146"/>
      <c r="JX38" s="146"/>
      <c r="JY38" s="146"/>
      <c r="JZ38" s="146"/>
      <c r="KA38" s="146"/>
      <c r="KB38" s="146"/>
      <c r="KC38" s="146"/>
      <c r="KD38" s="146"/>
      <c r="KE38" s="146"/>
      <c r="KF38" s="146"/>
      <c r="KG38" s="146"/>
      <c r="KH38" s="146"/>
      <c r="KI38" s="146"/>
      <c r="KJ38" s="146"/>
      <c r="KK38" s="146"/>
      <c r="KL38" s="146"/>
      <c r="KM38" s="146"/>
      <c r="KN38" s="146"/>
      <c r="KO38" s="146"/>
      <c r="KP38" s="146"/>
      <c r="KQ38" s="146"/>
      <c r="KR38" s="146"/>
      <c r="KS38" s="147"/>
      <c r="KT38" s="19"/>
    </row>
    <row r="39" spans="2:306" ht="18.75">
      <c r="B39" s="173"/>
      <c r="C39" s="134"/>
      <c r="F39" s="135" t="s">
        <v>128</v>
      </c>
      <c r="G39" s="134"/>
      <c r="H39" s="138" t="s">
        <v>129</v>
      </c>
      <c r="I39" s="139"/>
      <c r="J39" s="19"/>
      <c r="L39" s="143">
        <f>ROUND(MAX(N39,N39^2),2)</f>
        <v>1</v>
      </c>
      <c r="M39" s="144">
        <f>ROUND(IF(SUM(R44:KS44)=0,QLD_RLWPC100,SUMPRODUCT(R44:KS44,QLD_PHHC100)/SUM(R44:KS44)),2)</f>
        <v>53.7</v>
      </c>
      <c r="N39" s="144">
        <f>ROUND(M39/QLD_RLWPC100,2)</f>
        <v>1</v>
      </c>
      <c r="P39" s="134"/>
      <c r="Q39" s="138" t="s">
        <v>130</v>
      </c>
      <c r="R39" s="145"/>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6"/>
      <c r="GB39" s="146"/>
      <c r="GC39" s="146"/>
      <c r="GD39" s="146"/>
      <c r="GE39" s="146"/>
      <c r="GF39" s="146"/>
      <c r="GG39" s="146"/>
      <c r="GH39" s="146"/>
      <c r="GI39" s="146"/>
      <c r="GJ39" s="146"/>
      <c r="GK39" s="146"/>
      <c r="GL39" s="146"/>
      <c r="GM39" s="146"/>
      <c r="GN39" s="146"/>
      <c r="GO39" s="146"/>
      <c r="GP39" s="146"/>
      <c r="GQ39" s="146"/>
      <c r="GR39" s="146"/>
      <c r="GS39" s="146"/>
      <c r="GT39" s="146"/>
      <c r="GU39" s="146"/>
      <c r="GV39" s="146"/>
      <c r="GW39" s="146"/>
      <c r="GX39" s="146"/>
      <c r="GY39" s="146"/>
      <c r="GZ39" s="146"/>
      <c r="HA39" s="146"/>
      <c r="HB39" s="146"/>
      <c r="HC39" s="146"/>
      <c r="HD39" s="146"/>
      <c r="HE39" s="146"/>
      <c r="HF39" s="146"/>
      <c r="HG39" s="146"/>
      <c r="HH39" s="146"/>
      <c r="HI39" s="146"/>
      <c r="HJ39" s="146"/>
      <c r="HK39" s="146"/>
      <c r="HL39" s="146"/>
      <c r="HM39" s="146"/>
      <c r="HN39" s="146"/>
      <c r="HO39" s="146"/>
      <c r="HP39" s="146"/>
      <c r="HQ39" s="146"/>
      <c r="HR39" s="146"/>
      <c r="HS39" s="146"/>
      <c r="HT39" s="146"/>
      <c r="HU39" s="146"/>
      <c r="HV39" s="146"/>
      <c r="HW39" s="146"/>
      <c r="HX39" s="146"/>
      <c r="HY39" s="146"/>
      <c r="HZ39" s="146"/>
      <c r="IA39" s="146"/>
      <c r="IB39" s="146"/>
      <c r="IC39" s="146"/>
      <c r="ID39" s="146"/>
      <c r="IE39" s="146"/>
      <c r="IF39" s="146"/>
      <c r="IG39" s="146"/>
      <c r="IH39" s="146"/>
      <c r="II39" s="146"/>
      <c r="IJ39" s="146"/>
      <c r="IK39" s="146"/>
      <c r="IL39" s="146"/>
      <c r="IM39" s="146"/>
      <c r="IN39" s="146"/>
      <c r="IO39" s="146"/>
      <c r="IP39" s="146"/>
      <c r="IQ39" s="146"/>
      <c r="IR39" s="146"/>
      <c r="IS39" s="146"/>
      <c r="IT39" s="146"/>
      <c r="IU39" s="146"/>
      <c r="IV39" s="146"/>
      <c r="IW39" s="146"/>
      <c r="IX39" s="146"/>
      <c r="IY39" s="146"/>
      <c r="IZ39" s="146"/>
      <c r="JA39" s="146"/>
      <c r="JB39" s="146"/>
      <c r="JC39" s="146"/>
      <c r="JD39" s="146"/>
      <c r="JE39" s="146"/>
      <c r="JF39" s="146"/>
      <c r="JG39" s="146"/>
      <c r="JH39" s="146"/>
      <c r="JI39" s="146"/>
      <c r="JJ39" s="146"/>
      <c r="JK39" s="146"/>
      <c r="JL39" s="146"/>
      <c r="JM39" s="146"/>
      <c r="JN39" s="146"/>
      <c r="JO39" s="146"/>
      <c r="JP39" s="146"/>
      <c r="JQ39" s="146"/>
      <c r="JR39" s="146"/>
      <c r="JS39" s="146"/>
      <c r="JT39" s="146"/>
      <c r="JU39" s="146"/>
      <c r="JV39" s="146"/>
      <c r="JW39" s="146"/>
      <c r="JX39" s="146"/>
      <c r="JY39" s="146"/>
      <c r="JZ39" s="146"/>
      <c r="KA39" s="146"/>
      <c r="KB39" s="146"/>
      <c r="KC39" s="146"/>
      <c r="KD39" s="146"/>
      <c r="KE39" s="146"/>
      <c r="KF39" s="146"/>
      <c r="KG39" s="146"/>
      <c r="KH39" s="146"/>
      <c r="KI39" s="146"/>
      <c r="KJ39" s="146"/>
      <c r="KK39" s="146"/>
      <c r="KL39" s="146"/>
      <c r="KM39" s="146"/>
      <c r="KN39" s="146"/>
      <c r="KO39" s="146"/>
      <c r="KP39" s="146"/>
      <c r="KQ39" s="146"/>
      <c r="KR39" s="146"/>
      <c r="KS39" s="147"/>
      <c r="KT39" s="19"/>
    </row>
    <row r="40" spans="2:306" ht="18.75">
      <c r="B40" s="173"/>
      <c r="C40" s="134"/>
      <c r="F40" s="135" t="s">
        <v>131</v>
      </c>
      <c r="G40" s="134"/>
      <c r="H40" s="138" t="s">
        <v>132</v>
      </c>
      <c r="I40" s="139"/>
      <c r="J40" s="19"/>
      <c r="L40"/>
      <c r="P40" s="134"/>
      <c r="Q40" s="138" t="s">
        <v>133</v>
      </c>
      <c r="R40" s="145"/>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6"/>
      <c r="FI40" s="146"/>
      <c r="FJ40" s="146"/>
      <c r="FK40" s="146"/>
      <c r="FL40" s="146"/>
      <c r="FM40" s="146"/>
      <c r="FN40" s="146"/>
      <c r="FO40" s="146"/>
      <c r="FP40" s="146"/>
      <c r="FQ40" s="146"/>
      <c r="FR40" s="146"/>
      <c r="FS40" s="146"/>
      <c r="FT40" s="146"/>
      <c r="FU40" s="146"/>
      <c r="FV40" s="146"/>
      <c r="FW40" s="146"/>
      <c r="FX40" s="146"/>
      <c r="FY40" s="146"/>
      <c r="FZ40" s="146"/>
      <c r="GA40" s="146"/>
      <c r="GB40" s="146"/>
      <c r="GC40" s="146"/>
      <c r="GD40" s="146"/>
      <c r="GE40" s="146"/>
      <c r="GF40" s="146"/>
      <c r="GG40" s="146"/>
      <c r="GH40" s="146"/>
      <c r="GI40" s="146"/>
      <c r="GJ40" s="146"/>
      <c r="GK40" s="146"/>
      <c r="GL40" s="146"/>
      <c r="GM40" s="146"/>
      <c r="GN40" s="146"/>
      <c r="GO40" s="146"/>
      <c r="GP40" s="146"/>
      <c r="GQ40" s="146"/>
      <c r="GR40" s="146"/>
      <c r="GS40" s="146"/>
      <c r="GT40" s="146"/>
      <c r="GU40" s="146"/>
      <c r="GV40" s="146"/>
      <c r="GW40" s="146"/>
      <c r="GX40" s="146"/>
      <c r="GY40" s="146"/>
      <c r="GZ40" s="146"/>
      <c r="HA40" s="146"/>
      <c r="HB40" s="146"/>
      <c r="HC40" s="146"/>
      <c r="HD40" s="146"/>
      <c r="HE40" s="146"/>
      <c r="HF40" s="146"/>
      <c r="HG40" s="146"/>
      <c r="HH40" s="146"/>
      <c r="HI40" s="146"/>
      <c r="HJ40" s="146"/>
      <c r="HK40" s="146"/>
      <c r="HL40" s="146"/>
      <c r="HM40" s="146"/>
      <c r="HN40" s="146"/>
      <c r="HO40" s="146"/>
      <c r="HP40" s="146"/>
      <c r="HQ40" s="146"/>
      <c r="HR40" s="146"/>
      <c r="HS40" s="146"/>
      <c r="HT40" s="146"/>
      <c r="HU40" s="146"/>
      <c r="HV40" s="146"/>
      <c r="HW40" s="146"/>
      <c r="HX40" s="146"/>
      <c r="HY40" s="146"/>
      <c r="HZ40" s="146"/>
      <c r="IA40" s="146"/>
      <c r="IB40" s="146"/>
      <c r="IC40" s="146"/>
      <c r="ID40" s="146"/>
      <c r="IE40" s="146"/>
      <c r="IF40" s="146"/>
      <c r="IG40" s="146"/>
      <c r="IH40" s="146"/>
      <c r="II40" s="146"/>
      <c r="IJ40" s="146"/>
      <c r="IK40" s="146"/>
      <c r="IL40" s="146"/>
      <c r="IM40" s="146"/>
      <c r="IN40" s="146"/>
      <c r="IO40" s="146"/>
      <c r="IP40" s="146"/>
      <c r="IQ40" s="146"/>
      <c r="IR40" s="146"/>
      <c r="IS40" s="146"/>
      <c r="IT40" s="146"/>
      <c r="IU40" s="146"/>
      <c r="IV40" s="146"/>
      <c r="IW40" s="146"/>
      <c r="IX40" s="146"/>
      <c r="IY40" s="146"/>
      <c r="IZ40" s="146"/>
      <c r="JA40" s="146"/>
      <c r="JB40" s="146"/>
      <c r="JC40" s="146"/>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c r="KJ40" s="146"/>
      <c r="KK40" s="146"/>
      <c r="KL40" s="146"/>
      <c r="KM40" s="146"/>
      <c r="KN40" s="146"/>
      <c r="KO40" s="146"/>
      <c r="KP40" s="146"/>
      <c r="KQ40" s="146"/>
      <c r="KR40" s="146"/>
      <c r="KS40" s="147"/>
      <c r="KT40" s="19"/>
    </row>
    <row r="41" spans="2:306" ht="18.75">
      <c r="B41" s="173"/>
      <c r="C41" s="134"/>
      <c r="F41" s="135"/>
      <c r="G41" s="134"/>
      <c r="H41" s="138" t="s">
        <v>134</v>
      </c>
      <c r="I41" s="139"/>
      <c r="J41" s="19"/>
      <c r="L41" s="80" t="s">
        <v>135</v>
      </c>
      <c r="M41" s="80" t="s">
        <v>136</v>
      </c>
      <c r="N41" s="80" t="s">
        <v>137</v>
      </c>
      <c r="P41" s="134"/>
      <c r="Q41" s="138" t="s">
        <v>138</v>
      </c>
      <c r="R41" s="145"/>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46"/>
      <c r="EA41" s="146"/>
      <c r="EB41" s="146"/>
      <c r="EC41" s="146"/>
      <c r="ED41" s="146"/>
      <c r="EE41" s="146"/>
      <c r="EF41" s="146"/>
      <c r="EG41" s="146"/>
      <c r="EH41" s="146"/>
      <c r="EI41" s="146"/>
      <c r="EJ41" s="146"/>
      <c r="EK41" s="146"/>
      <c r="EL41" s="146"/>
      <c r="EM41" s="146"/>
      <c r="EN41" s="146"/>
      <c r="EO41" s="146"/>
      <c r="EP41" s="146"/>
      <c r="EQ41" s="146"/>
      <c r="ER41" s="146"/>
      <c r="ES41" s="146"/>
      <c r="ET41" s="146"/>
      <c r="EU41" s="146"/>
      <c r="EV41" s="146"/>
      <c r="EW41" s="146"/>
      <c r="EX41" s="146"/>
      <c r="EY41" s="146"/>
      <c r="EZ41" s="146"/>
      <c r="FA41" s="146"/>
      <c r="FB41" s="146"/>
      <c r="FC41" s="146"/>
      <c r="FD41" s="146"/>
      <c r="FE41" s="146"/>
      <c r="FF41" s="146"/>
      <c r="FG41" s="146"/>
      <c r="FH41" s="146"/>
      <c r="FI41" s="146"/>
      <c r="FJ41" s="146"/>
      <c r="FK41" s="146"/>
      <c r="FL41" s="146"/>
      <c r="FM41" s="146"/>
      <c r="FN41" s="146"/>
      <c r="FO41" s="146"/>
      <c r="FP41" s="146"/>
      <c r="FQ41" s="146"/>
      <c r="FR41" s="146"/>
      <c r="FS41" s="146"/>
      <c r="FT41" s="146"/>
      <c r="FU41" s="146"/>
      <c r="FV41" s="146"/>
      <c r="FW41" s="146"/>
      <c r="FX41" s="146"/>
      <c r="FY41" s="146"/>
      <c r="FZ41" s="146"/>
      <c r="GA41" s="146"/>
      <c r="GB41" s="146"/>
      <c r="GC41" s="146"/>
      <c r="GD41" s="146"/>
      <c r="GE41" s="146"/>
      <c r="GF41" s="146"/>
      <c r="GG41" s="146"/>
      <c r="GH41" s="146"/>
      <c r="GI41" s="146"/>
      <c r="GJ41" s="146"/>
      <c r="GK41" s="146"/>
      <c r="GL41" s="146"/>
      <c r="GM41" s="146"/>
      <c r="GN41" s="146"/>
      <c r="GO41" s="146"/>
      <c r="GP41" s="146"/>
      <c r="GQ41" s="146"/>
      <c r="GR41" s="146"/>
      <c r="GS41" s="146"/>
      <c r="GT41" s="146"/>
      <c r="GU41" s="146"/>
      <c r="GV41" s="146"/>
      <c r="GW41" s="146"/>
      <c r="GX41" s="146"/>
      <c r="GY41" s="146"/>
      <c r="GZ41" s="146"/>
      <c r="HA41" s="146"/>
      <c r="HB41" s="146"/>
      <c r="HC41" s="146"/>
      <c r="HD41" s="146"/>
      <c r="HE41" s="146"/>
      <c r="HF41" s="146"/>
      <c r="HG41" s="146"/>
      <c r="HH41" s="146"/>
      <c r="HI41" s="146"/>
      <c r="HJ41" s="146"/>
      <c r="HK41" s="146"/>
      <c r="HL41" s="146"/>
      <c r="HM41" s="146"/>
      <c r="HN41" s="146"/>
      <c r="HO41" s="146"/>
      <c r="HP41" s="146"/>
      <c r="HQ41" s="146"/>
      <c r="HR41" s="146"/>
      <c r="HS41" s="146"/>
      <c r="HT41" s="146"/>
      <c r="HU41" s="146"/>
      <c r="HV41" s="146"/>
      <c r="HW41" s="146"/>
      <c r="HX41" s="146"/>
      <c r="HY41" s="146"/>
      <c r="HZ41" s="146"/>
      <c r="IA41" s="146"/>
      <c r="IB41" s="146"/>
      <c r="IC41" s="146"/>
      <c r="ID41" s="146"/>
      <c r="IE41" s="146"/>
      <c r="IF41" s="146"/>
      <c r="IG41" s="146"/>
      <c r="IH41" s="146"/>
      <c r="II41" s="146"/>
      <c r="IJ41" s="146"/>
      <c r="IK41" s="146"/>
      <c r="IL41" s="146"/>
      <c r="IM41" s="146"/>
      <c r="IN41" s="146"/>
      <c r="IO41" s="146"/>
      <c r="IP41" s="146"/>
      <c r="IQ41" s="146"/>
      <c r="IR41" s="146"/>
      <c r="IS41" s="146"/>
      <c r="IT41" s="146"/>
      <c r="IU41" s="146"/>
      <c r="IV41" s="146"/>
      <c r="IW41" s="146"/>
      <c r="IX41" s="146"/>
      <c r="IY41" s="146"/>
      <c r="IZ41" s="146"/>
      <c r="JA41" s="146"/>
      <c r="JB41" s="146"/>
      <c r="JC41" s="146"/>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c r="KJ41" s="146"/>
      <c r="KK41" s="146"/>
      <c r="KL41" s="146"/>
      <c r="KM41" s="146"/>
      <c r="KN41" s="146"/>
      <c r="KO41" s="146"/>
      <c r="KP41" s="146"/>
      <c r="KQ41" s="146"/>
      <c r="KR41" s="146"/>
      <c r="KS41" s="147"/>
      <c r="KT41" s="19"/>
    </row>
    <row r="42" spans="2:306" ht="18.75">
      <c r="B42" s="173"/>
      <c r="C42" s="134"/>
      <c r="F42" s="135"/>
      <c r="G42" s="134"/>
      <c r="H42" s="138" t="s">
        <v>139</v>
      </c>
      <c r="I42" s="139"/>
      <c r="J42" s="19"/>
      <c r="L42" s="143">
        <f>ROUND(MAX(N42,N42^2),2)</f>
        <v>1</v>
      </c>
      <c r="M42" s="144">
        <f>ROUND(IF(SUM(R45:KS45)=0,QLD_RLWPC200,SUMPRODUCT(R45:KS45,QLD_PHHC200)/SUM(R45:KS45)),2)</f>
        <v>60.6</v>
      </c>
      <c r="N42" s="144">
        <f>ROUND(M42/QLD_RLWPC200,2)</f>
        <v>1</v>
      </c>
      <c r="P42" s="134"/>
      <c r="Q42" s="138" t="s">
        <v>140</v>
      </c>
      <c r="R42" s="145"/>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c r="EF42" s="146"/>
      <c r="EG42" s="146"/>
      <c r="EH42" s="146"/>
      <c r="EI42" s="146"/>
      <c r="EJ42" s="146"/>
      <c r="EK42" s="146"/>
      <c r="EL42" s="146"/>
      <c r="EM42" s="146"/>
      <c r="EN42" s="146"/>
      <c r="EO42" s="146"/>
      <c r="EP42" s="146"/>
      <c r="EQ42" s="146"/>
      <c r="ER42" s="146"/>
      <c r="ES42" s="146"/>
      <c r="ET42" s="146"/>
      <c r="EU42" s="146"/>
      <c r="EV42" s="146"/>
      <c r="EW42" s="146"/>
      <c r="EX42" s="146"/>
      <c r="EY42" s="146"/>
      <c r="EZ42" s="146"/>
      <c r="FA42" s="146"/>
      <c r="FB42" s="146"/>
      <c r="FC42" s="146"/>
      <c r="FD42" s="146"/>
      <c r="FE42" s="146"/>
      <c r="FF42" s="146"/>
      <c r="FG42" s="146"/>
      <c r="FH42" s="146"/>
      <c r="FI42" s="146"/>
      <c r="FJ42" s="146"/>
      <c r="FK42" s="146"/>
      <c r="FL42" s="146"/>
      <c r="FM42" s="146"/>
      <c r="FN42" s="146"/>
      <c r="FO42" s="146"/>
      <c r="FP42" s="146"/>
      <c r="FQ42" s="146"/>
      <c r="FR42" s="146"/>
      <c r="FS42" s="146"/>
      <c r="FT42" s="146"/>
      <c r="FU42" s="146"/>
      <c r="FV42" s="146"/>
      <c r="FW42" s="146"/>
      <c r="FX42" s="146"/>
      <c r="FY42" s="146"/>
      <c r="FZ42" s="146"/>
      <c r="GA42" s="146"/>
      <c r="GB42" s="146"/>
      <c r="GC42" s="146"/>
      <c r="GD42" s="146"/>
      <c r="GE42" s="146"/>
      <c r="GF42" s="146"/>
      <c r="GG42" s="146"/>
      <c r="GH42" s="146"/>
      <c r="GI42" s="146"/>
      <c r="GJ42" s="146"/>
      <c r="GK42" s="146"/>
      <c r="GL42" s="146"/>
      <c r="GM42" s="146"/>
      <c r="GN42" s="146"/>
      <c r="GO42" s="146"/>
      <c r="GP42" s="146"/>
      <c r="GQ42" s="146"/>
      <c r="GR42" s="146"/>
      <c r="GS42" s="146"/>
      <c r="GT42" s="146"/>
      <c r="GU42" s="146"/>
      <c r="GV42" s="146"/>
      <c r="GW42" s="146"/>
      <c r="GX42" s="146"/>
      <c r="GY42" s="146"/>
      <c r="GZ42" s="146"/>
      <c r="HA42" s="146"/>
      <c r="HB42" s="146"/>
      <c r="HC42" s="146"/>
      <c r="HD42" s="146"/>
      <c r="HE42" s="146"/>
      <c r="HF42" s="146"/>
      <c r="HG42" s="146"/>
      <c r="HH42" s="146"/>
      <c r="HI42" s="146"/>
      <c r="HJ42" s="146"/>
      <c r="HK42" s="146"/>
      <c r="HL42" s="146"/>
      <c r="HM42" s="146"/>
      <c r="HN42" s="146"/>
      <c r="HO42" s="146"/>
      <c r="HP42" s="146"/>
      <c r="HQ42" s="146"/>
      <c r="HR42" s="146"/>
      <c r="HS42" s="146"/>
      <c r="HT42" s="146"/>
      <c r="HU42" s="146"/>
      <c r="HV42" s="146"/>
      <c r="HW42" s="146"/>
      <c r="HX42" s="146"/>
      <c r="HY42" s="146"/>
      <c r="HZ42" s="146"/>
      <c r="IA42" s="146"/>
      <c r="IB42" s="146"/>
      <c r="IC42" s="146"/>
      <c r="ID42" s="146"/>
      <c r="IE42" s="146"/>
      <c r="IF42" s="146"/>
      <c r="IG42" s="146"/>
      <c r="IH42" s="146"/>
      <c r="II42" s="146"/>
      <c r="IJ42" s="146"/>
      <c r="IK42" s="146"/>
      <c r="IL42" s="146"/>
      <c r="IM42" s="146"/>
      <c r="IN42" s="146"/>
      <c r="IO42" s="146"/>
      <c r="IP42" s="146"/>
      <c r="IQ42" s="146"/>
      <c r="IR42" s="146"/>
      <c r="IS42" s="146"/>
      <c r="IT42" s="146"/>
      <c r="IU42" s="146"/>
      <c r="IV42" s="146"/>
      <c r="IW42" s="146"/>
      <c r="IX42" s="146"/>
      <c r="IY42" s="146"/>
      <c r="IZ42" s="146"/>
      <c r="JA42" s="146"/>
      <c r="JB42" s="146"/>
      <c r="JC42" s="146"/>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c r="KJ42" s="146"/>
      <c r="KK42" s="146"/>
      <c r="KL42" s="146"/>
      <c r="KM42" s="146"/>
      <c r="KN42" s="146"/>
      <c r="KO42" s="146"/>
      <c r="KP42" s="146"/>
      <c r="KQ42" s="146"/>
      <c r="KR42" s="146"/>
      <c r="KS42" s="147"/>
      <c r="KT42" s="19"/>
    </row>
    <row r="43" spans="2:306">
      <c r="B43" s="173"/>
      <c r="C43" s="134"/>
      <c r="F43" s="135"/>
      <c r="G43" s="134"/>
      <c r="J43" s="19"/>
      <c r="L43"/>
      <c r="P43" s="134"/>
      <c r="Q43" s="148" t="s">
        <v>141</v>
      </c>
      <c r="R43" s="149">
        <f>SUM(R31:R32)-SUM(R38:R39)</f>
        <v>0</v>
      </c>
      <c r="S43" s="150">
        <f t="shared" ref="S43:BM43" si="10">SUM(S31:S32)-SUM(S38:S39)</f>
        <v>0</v>
      </c>
      <c r="T43" s="150">
        <f t="shared" si="10"/>
        <v>0</v>
      </c>
      <c r="U43" s="150">
        <f t="shared" si="10"/>
        <v>0</v>
      </c>
      <c r="V43" s="150">
        <f t="shared" si="10"/>
        <v>0</v>
      </c>
      <c r="W43" s="150">
        <f t="shared" si="10"/>
        <v>0</v>
      </c>
      <c r="X43" s="150">
        <f t="shared" si="10"/>
        <v>0</v>
      </c>
      <c r="Y43" s="150">
        <f t="shared" si="10"/>
        <v>0</v>
      </c>
      <c r="Z43" s="150">
        <f t="shared" si="10"/>
        <v>0</v>
      </c>
      <c r="AA43" s="150">
        <f t="shared" si="10"/>
        <v>0</v>
      </c>
      <c r="AB43" s="150">
        <f t="shared" si="10"/>
        <v>0</v>
      </c>
      <c r="AC43" s="150">
        <f t="shared" si="10"/>
        <v>0</v>
      </c>
      <c r="AD43" s="150">
        <f t="shared" si="10"/>
        <v>0</v>
      </c>
      <c r="AE43" s="150">
        <f t="shared" si="10"/>
        <v>0</v>
      </c>
      <c r="AF43" s="150">
        <f t="shared" si="10"/>
        <v>0</v>
      </c>
      <c r="AG43" s="150">
        <f t="shared" si="10"/>
        <v>0</v>
      </c>
      <c r="AH43" s="150">
        <f t="shared" si="10"/>
        <v>0</v>
      </c>
      <c r="AI43" s="150">
        <f t="shared" si="10"/>
        <v>0</v>
      </c>
      <c r="AJ43" s="150">
        <f t="shared" si="10"/>
        <v>0</v>
      </c>
      <c r="AK43" s="150">
        <f t="shared" si="10"/>
        <v>0</v>
      </c>
      <c r="AL43" s="150">
        <f t="shared" si="10"/>
        <v>0</v>
      </c>
      <c r="AM43" s="150">
        <f t="shared" si="10"/>
        <v>0</v>
      </c>
      <c r="AN43" s="150">
        <f t="shared" si="10"/>
        <v>0</v>
      </c>
      <c r="AO43" s="150">
        <f t="shared" si="10"/>
        <v>0</v>
      </c>
      <c r="AP43" s="150">
        <f t="shared" si="10"/>
        <v>0</v>
      </c>
      <c r="AQ43" s="150">
        <f t="shared" si="10"/>
        <v>0</v>
      </c>
      <c r="AR43" s="150">
        <f t="shared" si="10"/>
        <v>0</v>
      </c>
      <c r="AS43" s="150">
        <f t="shared" si="10"/>
        <v>0</v>
      </c>
      <c r="AT43" s="150">
        <f t="shared" si="10"/>
        <v>0</v>
      </c>
      <c r="AU43" s="150">
        <f t="shared" si="10"/>
        <v>0</v>
      </c>
      <c r="AV43" s="150">
        <f t="shared" si="10"/>
        <v>0</v>
      </c>
      <c r="AW43" s="150">
        <f t="shared" si="10"/>
        <v>0</v>
      </c>
      <c r="AX43" s="150">
        <f t="shared" si="10"/>
        <v>0</v>
      </c>
      <c r="AY43" s="150">
        <f t="shared" si="10"/>
        <v>0</v>
      </c>
      <c r="AZ43" s="150">
        <f t="shared" si="10"/>
        <v>0</v>
      </c>
      <c r="BA43" s="150">
        <f t="shared" si="10"/>
        <v>0</v>
      </c>
      <c r="BB43" s="150">
        <f t="shared" si="10"/>
        <v>0</v>
      </c>
      <c r="BC43" s="150">
        <f t="shared" si="10"/>
        <v>0</v>
      </c>
      <c r="BD43" s="150">
        <f t="shared" si="10"/>
        <v>0</v>
      </c>
      <c r="BE43" s="150">
        <f t="shared" si="10"/>
        <v>0</v>
      </c>
      <c r="BF43" s="150">
        <f t="shared" si="10"/>
        <v>0</v>
      </c>
      <c r="BG43" s="150">
        <f t="shared" si="10"/>
        <v>0</v>
      </c>
      <c r="BH43" s="150">
        <f t="shared" si="10"/>
        <v>0</v>
      </c>
      <c r="BI43" s="150">
        <f t="shared" si="10"/>
        <v>0</v>
      </c>
      <c r="BJ43" s="150">
        <f t="shared" si="10"/>
        <v>0</v>
      </c>
      <c r="BK43" s="150">
        <f t="shared" si="10"/>
        <v>0</v>
      </c>
      <c r="BL43" s="150">
        <f t="shared" si="10"/>
        <v>0</v>
      </c>
      <c r="BM43" s="150">
        <f t="shared" si="10"/>
        <v>0</v>
      </c>
      <c r="BN43" s="150">
        <f t="shared" ref="BN43:DY43" si="11">SUM(BN31:BN32)-SUM(BN38:BN39)</f>
        <v>0</v>
      </c>
      <c r="BO43" s="150">
        <f t="shared" si="11"/>
        <v>0</v>
      </c>
      <c r="BP43" s="150">
        <f t="shared" si="11"/>
        <v>0</v>
      </c>
      <c r="BQ43" s="150">
        <f t="shared" si="11"/>
        <v>0</v>
      </c>
      <c r="BR43" s="150">
        <f t="shared" si="11"/>
        <v>0</v>
      </c>
      <c r="BS43" s="150">
        <f t="shared" si="11"/>
        <v>0</v>
      </c>
      <c r="BT43" s="150">
        <f t="shared" si="11"/>
        <v>0</v>
      </c>
      <c r="BU43" s="150">
        <f t="shared" si="11"/>
        <v>0</v>
      </c>
      <c r="BV43" s="150">
        <f t="shared" si="11"/>
        <v>0</v>
      </c>
      <c r="BW43" s="150">
        <f t="shared" si="11"/>
        <v>0</v>
      </c>
      <c r="BX43" s="150">
        <f t="shared" si="11"/>
        <v>0</v>
      </c>
      <c r="BY43" s="150">
        <f t="shared" si="11"/>
        <v>0</v>
      </c>
      <c r="BZ43" s="150">
        <f t="shared" si="11"/>
        <v>0</v>
      </c>
      <c r="CA43" s="150">
        <f t="shared" si="11"/>
        <v>0</v>
      </c>
      <c r="CB43" s="150">
        <f t="shared" si="11"/>
        <v>0</v>
      </c>
      <c r="CC43" s="150">
        <f t="shared" si="11"/>
        <v>0</v>
      </c>
      <c r="CD43" s="150">
        <f t="shared" si="11"/>
        <v>0</v>
      </c>
      <c r="CE43" s="150">
        <f t="shared" si="11"/>
        <v>0</v>
      </c>
      <c r="CF43" s="150">
        <f t="shared" si="11"/>
        <v>0</v>
      </c>
      <c r="CG43" s="150">
        <f t="shared" si="11"/>
        <v>0</v>
      </c>
      <c r="CH43" s="150">
        <f t="shared" si="11"/>
        <v>0</v>
      </c>
      <c r="CI43" s="150">
        <f t="shared" si="11"/>
        <v>0</v>
      </c>
      <c r="CJ43" s="150">
        <f t="shared" si="11"/>
        <v>0</v>
      </c>
      <c r="CK43" s="150">
        <f t="shared" si="11"/>
        <v>0</v>
      </c>
      <c r="CL43" s="150">
        <f t="shared" si="11"/>
        <v>0</v>
      </c>
      <c r="CM43" s="150">
        <f t="shared" si="11"/>
        <v>0</v>
      </c>
      <c r="CN43" s="150">
        <f t="shared" si="11"/>
        <v>0</v>
      </c>
      <c r="CO43" s="150">
        <f t="shared" si="11"/>
        <v>0</v>
      </c>
      <c r="CP43" s="150">
        <f t="shared" si="11"/>
        <v>0</v>
      </c>
      <c r="CQ43" s="150">
        <f t="shared" si="11"/>
        <v>0</v>
      </c>
      <c r="CR43" s="150">
        <f t="shared" si="11"/>
        <v>0</v>
      </c>
      <c r="CS43" s="150">
        <f t="shared" si="11"/>
        <v>0</v>
      </c>
      <c r="CT43" s="150">
        <f t="shared" si="11"/>
        <v>0</v>
      </c>
      <c r="CU43" s="150">
        <f t="shared" si="11"/>
        <v>0</v>
      </c>
      <c r="CV43" s="150">
        <f t="shared" si="11"/>
        <v>0</v>
      </c>
      <c r="CW43" s="150">
        <f t="shared" si="11"/>
        <v>0</v>
      </c>
      <c r="CX43" s="150">
        <f t="shared" si="11"/>
        <v>0</v>
      </c>
      <c r="CY43" s="150">
        <f t="shared" si="11"/>
        <v>0</v>
      </c>
      <c r="CZ43" s="150">
        <f t="shared" si="11"/>
        <v>0</v>
      </c>
      <c r="DA43" s="150">
        <f t="shared" si="11"/>
        <v>0</v>
      </c>
      <c r="DB43" s="150">
        <f t="shared" si="11"/>
        <v>0</v>
      </c>
      <c r="DC43" s="150">
        <f t="shared" si="11"/>
        <v>0</v>
      </c>
      <c r="DD43" s="150">
        <f t="shared" si="11"/>
        <v>0</v>
      </c>
      <c r="DE43" s="150">
        <f t="shared" si="11"/>
        <v>0</v>
      </c>
      <c r="DF43" s="150">
        <f t="shared" si="11"/>
        <v>0</v>
      </c>
      <c r="DG43" s="150">
        <f t="shared" si="11"/>
        <v>0</v>
      </c>
      <c r="DH43" s="150">
        <f t="shared" si="11"/>
        <v>0</v>
      </c>
      <c r="DI43" s="150">
        <f t="shared" si="11"/>
        <v>0</v>
      </c>
      <c r="DJ43" s="150">
        <f t="shared" si="11"/>
        <v>0</v>
      </c>
      <c r="DK43" s="150">
        <f t="shared" si="11"/>
        <v>0</v>
      </c>
      <c r="DL43" s="150">
        <f t="shared" si="11"/>
        <v>0</v>
      </c>
      <c r="DM43" s="150">
        <f t="shared" si="11"/>
        <v>0</v>
      </c>
      <c r="DN43" s="150">
        <f t="shared" si="11"/>
        <v>0</v>
      </c>
      <c r="DO43" s="150">
        <f t="shared" si="11"/>
        <v>0</v>
      </c>
      <c r="DP43" s="150">
        <f t="shared" si="11"/>
        <v>0</v>
      </c>
      <c r="DQ43" s="150">
        <f t="shared" si="11"/>
        <v>0</v>
      </c>
      <c r="DR43" s="150">
        <f t="shared" si="11"/>
        <v>0</v>
      </c>
      <c r="DS43" s="150">
        <f t="shared" si="11"/>
        <v>0</v>
      </c>
      <c r="DT43" s="150">
        <f t="shared" si="11"/>
        <v>0</v>
      </c>
      <c r="DU43" s="150">
        <f t="shared" si="11"/>
        <v>0</v>
      </c>
      <c r="DV43" s="150">
        <f t="shared" si="11"/>
        <v>0</v>
      </c>
      <c r="DW43" s="150">
        <f t="shared" si="11"/>
        <v>0</v>
      </c>
      <c r="DX43" s="150">
        <f t="shared" si="11"/>
        <v>0</v>
      </c>
      <c r="DY43" s="150">
        <f t="shared" si="11"/>
        <v>0</v>
      </c>
      <c r="DZ43" s="150">
        <f t="shared" ref="DZ43:GK43" si="12">SUM(DZ31:DZ32)-SUM(DZ38:DZ39)</f>
        <v>0</v>
      </c>
      <c r="EA43" s="150">
        <f t="shared" si="12"/>
        <v>0</v>
      </c>
      <c r="EB43" s="150">
        <f t="shared" si="12"/>
        <v>0</v>
      </c>
      <c r="EC43" s="150">
        <f t="shared" si="12"/>
        <v>0</v>
      </c>
      <c r="ED43" s="150">
        <f t="shared" si="12"/>
        <v>0</v>
      </c>
      <c r="EE43" s="150">
        <f t="shared" si="12"/>
        <v>0</v>
      </c>
      <c r="EF43" s="150">
        <f t="shared" si="12"/>
        <v>0</v>
      </c>
      <c r="EG43" s="150">
        <f t="shared" si="12"/>
        <v>0</v>
      </c>
      <c r="EH43" s="150">
        <f t="shared" si="12"/>
        <v>0</v>
      </c>
      <c r="EI43" s="150">
        <f t="shared" si="12"/>
        <v>0</v>
      </c>
      <c r="EJ43" s="150">
        <f t="shared" si="12"/>
        <v>0</v>
      </c>
      <c r="EK43" s="150">
        <f t="shared" si="12"/>
        <v>0</v>
      </c>
      <c r="EL43" s="150">
        <f t="shared" si="12"/>
        <v>0</v>
      </c>
      <c r="EM43" s="150">
        <f t="shared" si="12"/>
        <v>0</v>
      </c>
      <c r="EN43" s="150">
        <f t="shared" si="12"/>
        <v>0</v>
      </c>
      <c r="EO43" s="150">
        <f t="shared" si="12"/>
        <v>0</v>
      </c>
      <c r="EP43" s="150">
        <f t="shared" si="12"/>
        <v>0</v>
      </c>
      <c r="EQ43" s="150">
        <f t="shared" si="12"/>
        <v>0</v>
      </c>
      <c r="ER43" s="150">
        <f t="shared" si="12"/>
        <v>0</v>
      </c>
      <c r="ES43" s="150">
        <f t="shared" si="12"/>
        <v>0</v>
      </c>
      <c r="ET43" s="150">
        <f t="shared" si="12"/>
        <v>0</v>
      </c>
      <c r="EU43" s="150">
        <f t="shared" si="12"/>
        <v>0</v>
      </c>
      <c r="EV43" s="150">
        <f t="shared" si="12"/>
        <v>0</v>
      </c>
      <c r="EW43" s="150">
        <f t="shared" si="12"/>
        <v>0</v>
      </c>
      <c r="EX43" s="150">
        <f t="shared" si="12"/>
        <v>0</v>
      </c>
      <c r="EY43" s="150">
        <f t="shared" si="12"/>
        <v>0</v>
      </c>
      <c r="EZ43" s="150">
        <f t="shared" si="12"/>
        <v>0</v>
      </c>
      <c r="FA43" s="150">
        <f t="shared" si="12"/>
        <v>0</v>
      </c>
      <c r="FB43" s="150">
        <f t="shared" si="12"/>
        <v>0</v>
      </c>
      <c r="FC43" s="150">
        <f t="shared" si="12"/>
        <v>0</v>
      </c>
      <c r="FD43" s="150">
        <f t="shared" si="12"/>
        <v>0</v>
      </c>
      <c r="FE43" s="150">
        <f t="shared" si="12"/>
        <v>0</v>
      </c>
      <c r="FF43" s="150">
        <f t="shared" si="12"/>
        <v>0</v>
      </c>
      <c r="FG43" s="150">
        <f t="shared" si="12"/>
        <v>0</v>
      </c>
      <c r="FH43" s="150">
        <f t="shared" si="12"/>
        <v>0</v>
      </c>
      <c r="FI43" s="150">
        <f t="shared" si="12"/>
        <v>0</v>
      </c>
      <c r="FJ43" s="150">
        <f t="shared" si="12"/>
        <v>0</v>
      </c>
      <c r="FK43" s="150">
        <f t="shared" si="12"/>
        <v>0</v>
      </c>
      <c r="FL43" s="150">
        <f t="shared" si="12"/>
        <v>0</v>
      </c>
      <c r="FM43" s="150">
        <f t="shared" si="12"/>
        <v>0</v>
      </c>
      <c r="FN43" s="150">
        <f t="shared" si="12"/>
        <v>0</v>
      </c>
      <c r="FO43" s="150">
        <f t="shared" si="12"/>
        <v>0</v>
      </c>
      <c r="FP43" s="150">
        <f t="shared" si="12"/>
        <v>0</v>
      </c>
      <c r="FQ43" s="150">
        <f t="shared" si="12"/>
        <v>0</v>
      </c>
      <c r="FR43" s="150">
        <f t="shared" si="12"/>
        <v>0</v>
      </c>
      <c r="FS43" s="150">
        <f t="shared" si="12"/>
        <v>0</v>
      </c>
      <c r="FT43" s="150">
        <f t="shared" si="12"/>
        <v>0</v>
      </c>
      <c r="FU43" s="150">
        <f t="shared" si="12"/>
        <v>0</v>
      </c>
      <c r="FV43" s="150">
        <f t="shared" si="12"/>
        <v>0</v>
      </c>
      <c r="FW43" s="150">
        <f t="shared" si="12"/>
        <v>0</v>
      </c>
      <c r="FX43" s="150">
        <f t="shared" si="12"/>
        <v>0</v>
      </c>
      <c r="FY43" s="150">
        <f t="shared" si="12"/>
        <v>0</v>
      </c>
      <c r="FZ43" s="150">
        <f t="shared" si="12"/>
        <v>0</v>
      </c>
      <c r="GA43" s="150">
        <f t="shared" si="12"/>
        <v>0</v>
      </c>
      <c r="GB43" s="150">
        <f t="shared" si="12"/>
        <v>0</v>
      </c>
      <c r="GC43" s="150">
        <f t="shared" si="12"/>
        <v>0</v>
      </c>
      <c r="GD43" s="150">
        <f t="shared" si="12"/>
        <v>0</v>
      </c>
      <c r="GE43" s="150">
        <f t="shared" si="12"/>
        <v>0</v>
      </c>
      <c r="GF43" s="150">
        <f t="shared" si="12"/>
        <v>0</v>
      </c>
      <c r="GG43" s="150">
        <f t="shared" si="12"/>
        <v>0</v>
      </c>
      <c r="GH43" s="150">
        <f t="shared" si="12"/>
        <v>0</v>
      </c>
      <c r="GI43" s="150">
        <f t="shared" si="12"/>
        <v>0</v>
      </c>
      <c r="GJ43" s="150">
        <f t="shared" si="12"/>
        <v>0</v>
      </c>
      <c r="GK43" s="150">
        <f t="shared" si="12"/>
        <v>0</v>
      </c>
      <c r="GL43" s="150">
        <f t="shared" ref="GL43:IW43" si="13">SUM(GL31:GL32)-SUM(GL38:GL39)</f>
        <v>0</v>
      </c>
      <c r="GM43" s="150">
        <f t="shared" si="13"/>
        <v>0</v>
      </c>
      <c r="GN43" s="150">
        <f t="shared" si="13"/>
        <v>0</v>
      </c>
      <c r="GO43" s="150">
        <f t="shared" si="13"/>
        <v>0</v>
      </c>
      <c r="GP43" s="150">
        <f t="shared" si="13"/>
        <v>0</v>
      </c>
      <c r="GQ43" s="150">
        <f t="shared" si="13"/>
        <v>0</v>
      </c>
      <c r="GR43" s="150">
        <f t="shared" si="13"/>
        <v>0</v>
      </c>
      <c r="GS43" s="150">
        <f t="shared" si="13"/>
        <v>0</v>
      </c>
      <c r="GT43" s="150">
        <f t="shared" si="13"/>
        <v>0</v>
      </c>
      <c r="GU43" s="150">
        <f t="shared" si="13"/>
        <v>0</v>
      </c>
      <c r="GV43" s="150">
        <f t="shared" si="13"/>
        <v>0</v>
      </c>
      <c r="GW43" s="150">
        <f t="shared" si="13"/>
        <v>0</v>
      </c>
      <c r="GX43" s="150">
        <f t="shared" si="13"/>
        <v>0</v>
      </c>
      <c r="GY43" s="150">
        <f t="shared" si="13"/>
        <v>0</v>
      </c>
      <c r="GZ43" s="150">
        <f t="shared" si="13"/>
        <v>0</v>
      </c>
      <c r="HA43" s="150">
        <f t="shared" si="13"/>
        <v>0</v>
      </c>
      <c r="HB43" s="150">
        <f t="shared" si="13"/>
        <v>0</v>
      </c>
      <c r="HC43" s="150">
        <f t="shared" si="13"/>
        <v>0</v>
      </c>
      <c r="HD43" s="150">
        <f t="shared" si="13"/>
        <v>0</v>
      </c>
      <c r="HE43" s="150">
        <f t="shared" si="13"/>
        <v>0</v>
      </c>
      <c r="HF43" s="150">
        <f t="shared" si="13"/>
        <v>0</v>
      </c>
      <c r="HG43" s="150">
        <f t="shared" si="13"/>
        <v>0</v>
      </c>
      <c r="HH43" s="150">
        <f t="shared" si="13"/>
        <v>0</v>
      </c>
      <c r="HI43" s="150">
        <f t="shared" si="13"/>
        <v>0</v>
      </c>
      <c r="HJ43" s="150">
        <f t="shared" si="13"/>
        <v>0</v>
      </c>
      <c r="HK43" s="150">
        <f t="shared" si="13"/>
        <v>0</v>
      </c>
      <c r="HL43" s="150">
        <f t="shared" si="13"/>
        <v>0</v>
      </c>
      <c r="HM43" s="150">
        <f t="shared" si="13"/>
        <v>0</v>
      </c>
      <c r="HN43" s="150">
        <f t="shared" si="13"/>
        <v>0</v>
      </c>
      <c r="HO43" s="150">
        <f t="shared" si="13"/>
        <v>0</v>
      </c>
      <c r="HP43" s="150">
        <f t="shared" si="13"/>
        <v>0</v>
      </c>
      <c r="HQ43" s="150">
        <f t="shared" si="13"/>
        <v>0</v>
      </c>
      <c r="HR43" s="150">
        <f t="shared" si="13"/>
        <v>0</v>
      </c>
      <c r="HS43" s="150">
        <f t="shared" si="13"/>
        <v>0</v>
      </c>
      <c r="HT43" s="150">
        <f t="shared" si="13"/>
        <v>0</v>
      </c>
      <c r="HU43" s="150">
        <f t="shared" si="13"/>
        <v>0</v>
      </c>
      <c r="HV43" s="150">
        <f t="shared" si="13"/>
        <v>0</v>
      </c>
      <c r="HW43" s="150">
        <f t="shared" si="13"/>
        <v>0</v>
      </c>
      <c r="HX43" s="150">
        <f t="shared" si="13"/>
        <v>0</v>
      </c>
      <c r="HY43" s="150">
        <f t="shared" si="13"/>
        <v>0</v>
      </c>
      <c r="HZ43" s="150">
        <f t="shared" si="13"/>
        <v>0</v>
      </c>
      <c r="IA43" s="150">
        <f t="shared" si="13"/>
        <v>0</v>
      </c>
      <c r="IB43" s="150">
        <f t="shared" si="13"/>
        <v>0</v>
      </c>
      <c r="IC43" s="150">
        <f t="shared" si="13"/>
        <v>0</v>
      </c>
      <c r="ID43" s="150">
        <f t="shared" si="13"/>
        <v>0</v>
      </c>
      <c r="IE43" s="150">
        <f t="shared" si="13"/>
        <v>0</v>
      </c>
      <c r="IF43" s="150">
        <f t="shared" si="13"/>
        <v>0</v>
      </c>
      <c r="IG43" s="150">
        <f t="shared" si="13"/>
        <v>0</v>
      </c>
      <c r="IH43" s="150">
        <f t="shared" si="13"/>
        <v>0</v>
      </c>
      <c r="II43" s="150">
        <f t="shared" si="13"/>
        <v>0</v>
      </c>
      <c r="IJ43" s="150">
        <f t="shared" si="13"/>
        <v>0</v>
      </c>
      <c r="IK43" s="150">
        <f t="shared" si="13"/>
        <v>0</v>
      </c>
      <c r="IL43" s="150">
        <f t="shared" si="13"/>
        <v>0</v>
      </c>
      <c r="IM43" s="150">
        <f t="shared" si="13"/>
        <v>0</v>
      </c>
      <c r="IN43" s="150">
        <f t="shared" si="13"/>
        <v>0</v>
      </c>
      <c r="IO43" s="150">
        <f t="shared" si="13"/>
        <v>0</v>
      </c>
      <c r="IP43" s="150">
        <f t="shared" si="13"/>
        <v>0</v>
      </c>
      <c r="IQ43" s="150">
        <f t="shared" si="13"/>
        <v>0</v>
      </c>
      <c r="IR43" s="150">
        <f t="shared" si="13"/>
        <v>0</v>
      </c>
      <c r="IS43" s="150">
        <f t="shared" si="13"/>
        <v>0</v>
      </c>
      <c r="IT43" s="150">
        <f t="shared" si="13"/>
        <v>0</v>
      </c>
      <c r="IU43" s="150">
        <f t="shared" si="13"/>
        <v>0</v>
      </c>
      <c r="IV43" s="150">
        <f t="shared" si="13"/>
        <v>0</v>
      </c>
      <c r="IW43" s="150">
        <f t="shared" si="13"/>
        <v>0</v>
      </c>
      <c r="IX43" s="150">
        <f t="shared" ref="IX43:KS43" si="14">SUM(IX31:IX32)-SUM(IX38:IX39)</f>
        <v>0</v>
      </c>
      <c r="IY43" s="150">
        <f t="shared" si="14"/>
        <v>0</v>
      </c>
      <c r="IZ43" s="150">
        <f t="shared" si="14"/>
        <v>0</v>
      </c>
      <c r="JA43" s="150">
        <f t="shared" si="14"/>
        <v>0</v>
      </c>
      <c r="JB43" s="150">
        <f t="shared" si="14"/>
        <v>0</v>
      </c>
      <c r="JC43" s="150">
        <f t="shared" si="14"/>
        <v>0</v>
      </c>
      <c r="JD43" s="150">
        <f t="shared" si="14"/>
        <v>0</v>
      </c>
      <c r="JE43" s="150">
        <f t="shared" si="14"/>
        <v>0</v>
      </c>
      <c r="JF43" s="150">
        <f t="shared" si="14"/>
        <v>0</v>
      </c>
      <c r="JG43" s="150">
        <f t="shared" si="14"/>
        <v>0</v>
      </c>
      <c r="JH43" s="150">
        <f t="shared" si="14"/>
        <v>0</v>
      </c>
      <c r="JI43" s="150">
        <f t="shared" si="14"/>
        <v>0</v>
      </c>
      <c r="JJ43" s="150">
        <f t="shared" si="14"/>
        <v>0</v>
      </c>
      <c r="JK43" s="150">
        <f t="shared" si="14"/>
        <v>0</v>
      </c>
      <c r="JL43" s="150">
        <f t="shared" si="14"/>
        <v>0</v>
      </c>
      <c r="JM43" s="150">
        <f t="shared" si="14"/>
        <v>0</v>
      </c>
      <c r="JN43" s="150">
        <f t="shared" si="14"/>
        <v>0</v>
      </c>
      <c r="JO43" s="150">
        <f t="shared" si="14"/>
        <v>0</v>
      </c>
      <c r="JP43" s="150">
        <f t="shared" si="14"/>
        <v>0</v>
      </c>
      <c r="JQ43" s="150">
        <f t="shared" si="14"/>
        <v>0</v>
      </c>
      <c r="JR43" s="150">
        <f t="shared" si="14"/>
        <v>0</v>
      </c>
      <c r="JS43" s="150">
        <f t="shared" si="14"/>
        <v>0</v>
      </c>
      <c r="JT43" s="150">
        <f t="shared" si="14"/>
        <v>0</v>
      </c>
      <c r="JU43" s="150">
        <f t="shared" si="14"/>
        <v>0</v>
      </c>
      <c r="JV43" s="150">
        <f t="shared" si="14"/>
        <v>0</v>
      </c>
      <c r="JW43" s="150">
        <f t="shared" si="14"/>
        <v>0</v>
      </c>
      <c r="JX43" s="150">
        <f t="shared" si="14"/>
        <v>0</v>
      </c>
      <c r="JY43" s="150">
        <f t="shared" si="14"/>
        <v>0</v>
      </c>
      <c r="JZ43" s="150">
        <f t="shared" si="14"/>
        <v>0</v>
      </c>
      <c r="KA43" s="150">
        <f t="shared" si="14"/>
        <v>0</v>
      </c>
      <c r="KB43" s="150">
        <f t="shared" si="14"/>
        <v>0</v>
      </c>
      <c r="KC43" s="150">
        <f t="shared" si="14"/>
        <v>0</v>
      </c>
      <c r="KD43" s="150">
        <f t="shared" si="14"/>
        <v>0</v>
      </c>
      <c r="KE43" s="150">
        <f t="shared" si="14"/>
        <v>0</v>
      </c>
      <c r="KF43" s="150">
        <f t="shared" si="14"/>
        <v>0</v>
      </c>
      <c r="KG43" s="150">
        <f t="shared" si="14"/>
        <v>0</v>
      </c>
      <c r="KH43" s="150">
        <f t="shared" si="14"/>
        <v>0</v>
      </c>
      <c r="KI43" s="150">
        <f t="shared" si="14"/>
        <v>0</v>
      </c>
      <c r="KJ43" s="150">
        <f t="shared" si="14"/>
        <v>0</v>
      </c>
      <c r="KK43" s="150">
        <f t="shared" si="14"/>
        <v>0</v>
      </c>
      <c r="KL43" s="150">
        <f t="shared" si="14"/>
        <v>0</v>
      </c>
      <c r="KM43" s="150">
        <f t="shared" si="14"/>
        <v>0</v>
      </c>
      <c r="KN43" s="150">
        <f t="shared" si="14"/>
        <v>0</v>
      </c>
      <c r="KO43" s="150">
        <f t="shared" si="14"/>
        <v>0</v>
      </c>
      <c r="KP43" s="150">
        <f t="shared" si="14"/>
        <v>0</v>
      </c>
      <c r="KQ43" s="150">
        <f t="shared" si="14"/>
        <v>0</v>
      </c>
      <c r="KR43" s="150">
        <f t="shared" si="14"/>
        <v>0</v>
      </c>
      <c r="KS43" s="150">
        <f t="shared" si="14"/>
        <v>0</v>
      </c>
      <c r="KT43" s="19"/>
    </row>
    <row r="44" spans="2:306" ht="18.75">
      <c r="B44" s="173"/>
      <c r="C44" s="134"/>
      <c r="D44" s="148" t="s">
        <v>142</v>
      </c>
      <c r="E44" s="151">
        <v>0</v>
      </c>
      <c r="F44" s="135"/>
      <c r="G44" s="134"/>
      <c r="H44" s="138" t="s">
        <v>143</v>
      </c>
      <c r="I44" s="139">
        <v>0</v>
      </c>
      <c r="J44" s="19"/>
      <c r="L44" s="80" t="s">
        <v>144</v>
      </c>
      <c r="M44" s="80" t="s">
        <v>145</v>
      </c>
      <c r="N44" s="80" t="s">
        <v>146</v>
      </c>
      <c r="P44" s="134"/>
      <c r="Q44" s="148" t="s">
        <v>147</v>
      </c>
      <c r="R44" s="149">
        <f>R33-R40</f>
        <v>0</v>
      </c>
      <c r="S44" s="150">
        <f t="shared" ref="S44:CD46" si="15">S33-S40</f>
        <v>0</v>
      </c>
      <c r="T44" s="150">
        <f t="shared" si="15"/>
        <v>0</v>
      </c>
      <c r="U44" s="150">
        <f t="shared" si="15"/>
        <v>0</v>
      </c>
      <c r="V44" s="150">
        <f t="shared" si="15"/>
        <v>0</v>
      </c>
      <c r="W44" s="150">
        <f t="shared" si="15"/>
        <v>0</v>
      </c>
      <c r="X44" s="150">
        <f t="shared" si="15"/>
        <v>0</v>
      </c>
      <c r="Y44" s="150">
        <f t="shared" si="15"/>
        <v>0</v>
      </c>
      <c r="Z44" s="150">
        <f t="shared" si="15"/>
        <v>0</v>
      </c>
      <c r="AA44" s="150">
        <f t="shared" si="15"/>
        <v>0</v>
      </c>
      <c r="AB44" s="150">
        <f t="shared" si="15"/>
        <v>0</v>
      </c>
      <c r="AC44" s="150">
        <f t="shared" si="15"/>
        <v>0</v>
      </c>
      <c r="AD44" s="150">
        <f t="shared" si="15"/>
        <v>0</v>
      </c>
      <c r="AE44" s="150">
        <f t="shared" si="15"/>
        <v>0</v>
      </c>
      <c r="AF44" s="150">
        <f t="shared" si="15"/>
        <v>0</v>
      </c>
      <c r="AG44" s="150">
        <f t="shared" si="15"/>
        <v>0</v>
      </c>
      <c r="AH44" s="150">
        <f t="shared" si="15"/>
        <v>0</v>
      </c>
      <c r="AI44" s="150">
        <f t="shared" si="15"/>
        <v>0</v>
      </c>
      <c r="AJ44" s="150">
        <f t="shared" si="15"/>
        <v>0</v>
      </c>
      <c r="AK44" s="150">
        <f t="shared" si="15"/>
        <v>0</v>
      </c>
      <c r="AL44" s="150">
        <f t="shared" si="15"/>
        <v>0</v>
      </c>
      <c r="AM44" s="150">
        <f t="shared" si="15"/>
        <v>0</v>
      </c>
      <c r="AN44" s="150">
        <f t="shared" si="15"/>
        <v>0</v>
      </c>
      <c r="AO44" s="150">
        <f t="shared" si="15"/>
        <v>0</v>
      </c>
      <c r="AP44" s="150">
        <f t="shared" si="15"/>
        <v>0</v>
      </c>
      <c r="AQ44" s="150">
        <f t="shared" si="15"/>
        <v>0</v>
      </c>
      <c r="AR44" s="150">
        <f t="shared" si="15"/>
        <v>0</v>
      </c>
      <c r="AS44" s="150">
        <f t="shared" si="15"/>
        <v>0</v>
      </c>
      <c r="AT44" s="150">
        <f t="shared" si="15"/>
        <v>0</v>
      </c>
      <c r="AU44" s="150">
        <f t="shared" si="15"/>
        <v>0</v>
      </c>
      <c r="AV44" s="150">
        <f t="shared" si="15"/>
        <v>0</v>
      </c>
      <c r="AW44" s="150">
        <f t="shared" si="15"/>
        <v>0</v>
      </c>
      <c r="AX44" s="150">
        <f t="shared" si="15"/>
        <v>0</v>
      </c>
      <c r="AY44" s="150">
        <f t="shared" si="15"/>
        <v>0</v>
      </c>
      <c r="AZ44" s="150">
        <f t="shared" si="15"/>
        <v>0</v>
      </c>
      <c r="BA44" s="150">
        <f t="shared" si="15"/>
        <v>0</v>
      </c>
      <c r="BB44" s="150">
        <f t="shared" si="15"/>
        <v>0</v>
      </c>
      <c r="BC44" s="150">
        <f t="shared" si="15"/>
        <v>0</v>
      </c>
      <c r="BD44" s="150">
        <f t="shared" si="15"/>
        <v>0</v>
      </c>
      <c r="BE44" s="150">
        <f t="shared" si="15"/>
        <v>0</v>
      </c>
      <c r="BF44" s="150">
        <f t="shared" si="15"/>
        <v>0</v>
      </c>
      <c r="BG44" s="150">
        <f t="shared" si="15"/>
        <v>0</v>
      </c>
      <c r="BH44" s="150">
        <f t="shared" si="15"/>
        <v>0</v>
      </c>
      <c r="BI44" s="150">
        <f t="shared" si="15"/>
        <v>0</v>
      </c>
      <c r="BJ44" s="150">
        <f t="shared" si="15"/>
        <v>0</v>
      </c>
      <c r="BK44" s="150">
        <f t="shared" si="15"/>
        <v>0</v>
      </c>
      <c r="BL44" s="150">
        <f t="shared" si="15"/>
        <v>0</v>
      </c>
      <c r="BM44" s="150">
        <f t="shared" si="15"/>
        <v>0</v>
      </c>
      <c r="BN44" s="150">
        <f t="shared" si="15"/>
        <v>0</v>
      </c>
      <c r="BO44" s="150">
        <f t="shared" si="15"/>
        <v>0</v>
      </c>
      <c r="BP44" s="150">
        <f t="shared" si="15"/>
        <v>0</v>
      </c>
      <c r="BQ44" s="150">
        <f t="shared" si="15"/>
        <v>0</v>
      </c>
      <c r="BR44" s="150">
        <f t="shared" si="15"/>
        <v>0</v>
      </c>
      <c r="BS44" s="150">
        <f t="shared" si="15"/>
        <v>0</v>
      </c>
      <c r="BT44" s="150">
        <f t="shared" si="15"/>
        <v>0</v>
      </c>
      <c r="BU44" s="150">
        <f t="shared" si="15"/>
        <v>0</v>
      </c>
      <c r="BV44" s="150">
        <f t="shared" si="15"/>
        <v>0</v>
      </c>
      <c r="BW44" s="150">
        <f t="shared" si="15"/>
        <v>0</v>
      </c>
      <c r="BX44" s="150">
        <f t="shared" si="15"/>
        <v>0</v>
      </c>
      <c r="BY44" s="150">
        <f t="shared" si="15"/>
        <v>0</v>
      </c>
      <c r="BZ44" s="150">
        <f t="shared" si="15"/>
        <v>0</v>
      </c>
      <c r="CA44" s="150">
        <f t="shared" si="15"/>
        <v>0</v>
      </c>
      <c r="CB44" s="150">
        <f t="shared" si="15"/>
        <v>0</v>
      </c>
      <c r="CC44" s="150">
        <f t="shared" si="15"/>
        <v>0</v>
      </c>
      <c r="CD44" s="150">
        <f t="shared" si="15"/>
        <v>0</v>
      </c>
      <c r="CE44" s="150">
        <f t="shared" ref="CE44:EP46" si="16">CE33-CE40</f>
        <v>0</v>
      </c>
      <c r="CF44" s="150">
        <f t="shared" si="16"/>
        <v>0</v>
      </c>
      <c r="CG44" s="150">
        <f t="shared" si="16"/>
        <v>0</v>
      </c>
      <c r="CH44" s="150">
        <f t="shared" si="16"/>
        <v>0</v>
      </c>
      <c r="CI44" s="150">
        <f t="shared" si="16"/>
        <v>0</v>
      </c>
      <c r="CJ44" s="150">
        <f t="shared" si="16"/>
        <v>0</v>
      </c>
      <c r="CK44" s="150">
        <f t="shared" si="16"/>
        <v>0</v>
      </c>
      <c r="CL44" s="150">
        <f t="shared" si="16"/>
        <v>0</v>
      </c>
      <c r="CM44" s="150">
        <f t="shared" si="16"/>
        <v>0</v>
      </c>
      <c r="CN44" s="150">
        <f t="shared" si="16"/>
        <v>0</v>
      </c>
      <c r="CO44" s="150">
        <f t="shared" si="16"/>
        <v>0</v>
      </c>
      <c r="CP44" s="150">
        <f t="shared" si="16"/>
        <v>0</v>
      </c>
      <c r="CQ44" s="150">
        <f t="shared" si="16"/>
        <v>0</v>
      </c>
      <c r="CR44" s="150">
        <f t="shared" si="16"/>
        <v>0</v>
      </c>
      <c r="CS44" s="150">
        <f t="shared" si="16"/>
        <v>0</v>
      </c>
      <c r="CT44" s="150">
        <f t="shared" si="16"/>
        <v>0</v>
      </c>
      <c r="CU44" s="150">
        <f t="shared" si="16"/>
        <v>0</v>
      </c>
      <c r="CV44" s="150">
        <f t="shared" si="16"/>
        <v>0</v>
      </c>
      <c r="CW44" s="150">
        <f t="shared" si="16"/>
        <v>0</v>
      </c>
      <c r="CX44" s="150">
        <f t="shared" si="16"/>
        <v>0</v>
      </c>
      <c r="CY44" s="150">
        <f t="shared" si="16"/>
        <v>0</v>
      </c>
      <c r="CZ44" s="150">
        <f t="shared" si="16"/>
        <v>0</v>
      </c>
      <c r="DA44" s="150">
        <f t="shared" si="16"/>
        <v>0</v>
      </c>
      <c r="DB44" s="150">
        <f t="shared" si="16"/>
        <v>0</v>
      </c>
      <c r="DC44" s="150">
        <f t="shared" si="16"/>
        <v>0</v>
      </c>
      <c r="DD44" s="150">
        <f t="shared" si="16"/>
        <v>0</v>
      </c>
      <c r="DE44" s="150">
        <f t="shared" si="16"/>
        <v>0</v>
      </c>
      <c r="DF44" s="150">
        <f t="shared" si="16"/>
        <v>0</v>
      </c>
      <c r="DG44" s="150">
        <f t="shared" si="16"/>
        <v>0</v>
      </c>
      <c r="DH44" s="150">
        <f t="shared" si="16"/>
        <v>0</v>
      </c>
      <c r="DI44" s="150">
        <f t="shared" si="16"/>
        <v>0</v>
      </c>
      <c r="DJ44" s="150">
        <f t="shared" si="16"/>
        <v>0</v>
      </c>
      <c r="DK44" s="150">
        <f t="shared" si="16"/>
        <v>0</v>
      </c>
      <c r="DL44" s="150">
        <f t="shared" si="16"/>
        <v>0</v>
      </c>
      <c r="DM44" s="150">
        <f t="shared" si="16"/>
        <v>0</v>
      </c>
      <c r="DN44" s="150">
        <f t="shared" si="16"/>
        <v>0</v>
      </c>
      <c r="DO44" s="150">
        <f t="shared" si="16"/>
        <v>0</v>
      </c>
      <c r="DP44" s="150">
        <f t="shared" si="16"/>
        <v>0</v>
      </c>
      <c r="DQ44" s="150">
        <f t="shared" si="16"/>
        <v>0</v>
      </c>
      <c r="DR44" s="150">
        <f t="shared" si="16"/>
        <v>0</v>
      </c>
      <c r="DS44" s="150">
        <f t="shared" si="16"/>
        <v>0</v>
      </c>
      <c r="DT44" s="150">
        <f t="shared" si="16"/>
        <v>0</v>
      </c>
      <c r="DU44" s="150">
        <f t="shared" si="16"/>
        <v>0</v>
      </c>
      <c r="DV44" s="150">
        <f t="shared" si="16"/>
        <v>0</v>
      </c>
      <c r="DW44" s="150">
        <f t="shared" si="16"/>
        <v>0</v>
      </c>
      <c r="DX44" s="150">
        <f t="shared" si="16"/>
        <v>0</v>
      </c>
      <c r="DY44" s="150">
        <f t="shared" si="16"/>
        <v>0</v>
      </c>
      <c r="DZ44" s="150">
        <f t="shared" si="16"/>
        <v>0</v>
      </c>
      <c r="EA44" s="150">
        <f t="shared" si="16"/>
        <v>0</v>
      </c>
      <c r="EB44" s="150">
        <f t="shared" si="16"/>
        <v>0</v>
      </c>
      <c r="EC44" s="150">
        <f t="shared" si="16"/>
        <v>0</v>
      </c>
      <c r="ED44" s="150">
        <f t="shared" si="16"/>
        <v>0</v>
      </c>
      <c r="EE44" s="150">
        <f t="shared" si="16"/>
        <v>0</v>
      </c>
      <c r="EF44" s="150">
        <f t="shared" si="16"/>
        <v>0</v>
      </c>
      <c r="EG44" s="150">
        <f t="shared" si="16"/>
        <v>0</v>
      </c>
      <c r="EH44" s="150">
        <f t="shared" si="16"/>
        <v>0</v>
      </c>
      <c r="EI44" s="150">
        <f t="shared" si="16"/>
        <v>0</v>
      </c>
      <c r="EJ44" s="150">
        <f t="shared" si="16"/>
        <v>0</v>
      </c>
      <c r="EK44" s="150">
        <f t="shared" si="16"/>
        <v>0</v>
      </c>
      <c r="EL44" s="150">
        <f t="shared" si="16"/>
        <v>0</v>
      </c>
      <c r="EM44" s="150">
        <f t="shared" si="16"/>
        <v>0</v>
      </c>
      <c r="EN44" s="150">
        <f t="shared" si="16"/>
        <v>0</v>
      </c>
      <c r="EO44" s="150">
        <f t="shared" si="16"/>
        <v>0</v>
      </c>
      <c r="EP44" s="150">
        <f t="shared" si="16"/>
        <v>0</v>
      </c>
      <c r="EQ44" s="150">
        <f t="shared" ref="EQ44:HB46" si="17">EQ33-EQ40</f>
        <v>0</v>
      </c>
      <c r="ER44" s="150">
        <f t="shared" si="17"/>
        <v>0</v>
      </c>
      <c r="ES44" s="150">
        <f t="shared" si="17"/>
        <v>0</v>
      </c>
      <c r="ET44" s="150">
        <f t="shared" si="17"/>
        <v>0</v>
      </c>
      <c r="EU44" s="150">
        <f t="shared" si="17"/>
        <v>0</v>
      </c>
      <c r="EV44" s="150">
        <f t="shared" si="17"/>
        <v>0</v>
      </c>
      <c r="EW44" s="150">
        <f t="shared" si="17"/>
        <v>0</v>
      </c>
      <c r="EX44" s="150">
        <f t="shared" si="17"/>
        <v>0</v>
      </c>
      <c r="EY44" s="150">
        <f t="shared" si="17"/>
        <v>0</v>
      </c>
      <c r="EZ44" s="150">
        <f t="shared" si="17"/>
        <v>0</v>
      </c>
      <c r="FA44" s="150">
        <f t="shared" si="17"/>
        <v>0</v>
      </c>
      <c r="FB44" s="150">
        <f t="shared" si="17"/>
        <v>0</v>
      </c>
      <c r="FC44" s="150">
        <f t="shared" si="17"/>
        <v>0</v>
      </c>
      <c r="FD44" s="150">
        <f t="shared" si="17"/>
        <v>0</v>
      </c>
      <c r="FE44" s="150">
        <f t="shared" si="17"/>
        <v>0</v>
      </c>
      <c r="FF44" s="150">
        <f t="shared" si="17"/>
        <v>0</v>
      </c>
      <c r="FG44" s="150">
        <f t="shared" si="17"/>
        <v>0</v>
      </c>
      <c r="FH44" s="150">
        <f t="shared" si="17"/>
        <v>0</v>
      </c>
      <c r="FI44" s="150">
        <f t="shared" si="17"/>
        <v>0</v>
      </c>
      <c r="FJ44" s="150">
        <f t="shared" si="17"/>
        <v>0</v>
      </c>
      <c r="FK44" s="150">
        <f t="shared" si="17"/>
        <v>0</v>
      </c>
      <c r="FL44" s="150">
        <f t="shared" si="17"/>
        <v>0</v>
      </c>
      <c r="FM44" s="150">
        <f t="shared" si="17"/>
        <v>0</v>
      </c>
      <c r="FN44" s="150">
        <f t="shared" si="17"/>
        <v>0</v>
      </c>
      <c r="FO44" s="150">
        <f t="shared" si="17"/>
        <v>0</v>
      </c>
      <c r="FP44" s="150">
        <f t="shared" si="17"/>
        <v>0</v>
      </c>
      <c r="FQ44" s="150">
        <f t="shared" si="17"/>
        <v>0</v>
      </c>
      <c r="FR44" s="150">
        <f t="shared" si="17"/>
        <v>0</v>
      </c>
      <c r="FS44" s="150">
        <f t="shared" si="17"/>
        <v>0</v>
      </c>
      <c r="FT44" s="150">
        <f t="shared" si="17"/>
        <v>0</v>
      </c>
      <c r="FU44" s="150">
        <f t="shared" si="17"/>
        <v>0</v>
      </c>
      <c r="FV44" s="150">
        <f t="shared" si="17"/>
        <v>0</v>
      </c>
      <c r="FW44" s="150">
        <f t="shared" si="17"/>
        <v>0</v>
      </c>
      <c r="FX44" s="150">
        <f t="shared" si="17"/>
        <v>0</v>
      </c>
      <c r="FY44" s="150">
        <f t="shared" si="17"/>
        <v>0</v>
      </c>
      <c r="FZ44" s="150">
        <f t="shared" si="17"/>
        <v>0</v>
      </c>
      <c r="GA44" s="150">
        <f t="shared" si="17"/>
        <v>0</v>
      </c>
      <c r="GB44" s="150">
        <f t="shared" si="17"/>
        <v>0</v>
      </c>
      <c r="GC44" s="150">
        <f t="shared" si="17"/>
        <v>0</v>
      </c>
      <c r="GD44" s="150">
        <f t="shared" si="17"/>
        <v>0</v>
      </c>
      <c r="GE44" s="150">
        <f t="shared" si="17"/>
        <v>0</v>
      </c>
      <c r="GF44" s="150">
        <f t="shared" si="17"/>
        <v>0</v>
      </c>
      <c r="GG44" s="150">
        <f t="shared" si="17"/>
        <v>0</v>
      </c>
      <c r="GH44" s="150">
        <f t="shared" si="17"/>
        <v>0</v>
      </c>
      <c r="GI44" s="150">
        <f t="shared" si="17"/>
        <v>0</v>
      </c>
      <c r="GJ44" s="150">
        <f t="shared" si="17"/>
        <v>0</v>
      </c>
      <c r="GK44" s="150">
        <f t="shared" si="17"/>
        <v>0</v>
      </c>
      <c r="GL44" s="150">
        <f t="shared" si="17"/>
        <v>0</v>
      </c>
      <c r="GM44" s="150">
        <f t="shared" si="17"/>
        <v>0</v>
      </c>
      <c r="GN44" s="150">
        <f t="shared" si="17"/>
        <v>0</v>
      </c>
      <c r="GO44" s="150">
        <f t="shared" si="17"/>
        <v>0</v>
      </c>
      <c r="GP44" s="150">
        <f t="shared" si="17"/>
        <v>0</v>
      </c>
      <c r="GQ44" s="150">
        <f t="shared" si="17"/>
        <v>0</v>
      </c>
      <c r="GR44" s="150">
        <f t="shared" si="17"/>
        <v>0</v>
      </c>
      <c r="GS44" s="150">
        <f t="shared" si="17"/>
        <v>0</v>
      </c>
      <c r="GT44" s="150">
        <f t="shared" si="17"/>
        <v>0</v>
      </c>
      <c r="GU44" s="150">
        <f t="shared" si="17"/>
        <v>0</v>
      </c>
      <c r="GV44" s="150">
        <f t="shared" si="17"/>
        <v>0</v>
      </c>
      <c r="GW44" s="150">
        <f t="shared" si="17"/>
        <v>0</v>
      </c>
      <c r="GX44" s="150">
        <f t="shared" si="17"/>
        <v>0</v>
      </c>
      <c r="GY44" s="150">
        <f t="shared" si="17"/>
        <v>0</v>
      </c>
      <c r="GZ44" s="150">
        <f t="shared" si="17"/>
        <v>0</v>
      </c>
      <c r="HA44" s="150">
        <f t="shared" si="17"/>
        <v>0</v>
      </c>
      <c r="HB44" s="150">
        <f t="shared" si="17"/>
        <v>0</v>
      </c>
      <c r="HC44" s="150">
        <f t="shared" ref="HC44:JN46" si="18">HC33-HC40</f>
        <v>0</v>
      </c>
      <c r="HD44" s="150">
        <f t="shared" si="18"/>
        <v>0</v>
      </c>
      <c r="HE44" s="150">
        <f t="shared" si="18"/>
        <v>0</v>
      </c>
      <c r="HF44" s="150">
        <f t="shared" si="18"/>
        <v>0</v>
      </c>
      <c r="HG44" s="150">
        <f t="shared" si="18"/>
        <v>0</v>
      </c>
      <c r="HH44" s="150">
        <f t="shared" si="18"/>
        <v>0</v>
      </c>
      <c r="HI44" s="150">
        <f t="shared" si="18"/>
        <v>0</v>
      </c>
      <c r="HJ44" s="150">
        <f t="shared" si="18"/>
        <v>0</v>
      </c>
      <c r="HK44" s="150">
        <f t="shared" si="18"/>
        <v>0</v>
      </c>
      <c r="HL44" s="150">
        <f t="shared" si="18"/>
        <v>0</v>
      </c>
      <c r="HM44" s="150">
        <f t="shared" si="18"/>
        <v>0</v>
      </c>
      <c r="HN44" s="150">
        <f t="shared" si="18"/>
        <v>0</v>
      </c>
      <c r="HO44" s="150">
        <f t="shared" si="18"/>
        <v>0</v>
      </c>
      <c r="HP44" s="150">
        <f t="shared" si="18"/>
        <v>0</v>
      </c>
      <c r="HQ44" s="150">
        <f t="shared" si="18"/>
        <v>0</v>
      </c>
      <c r="HR44" s="150">
        <f t="shared" si="18"/>
        <v>0</v>
      </c>
      <c r="HS44" s="150">
        <f t="shared" si="18"/>
        <v>0</v>
      </c>
      <c r="HT44" s="150">
        <f t="shared" si="18"/>
        <v>0</v>
      </c>
      <c r="HU44" s="150">
        <f t="shared" si="18"/>
        <v>0</v>
      </c>
      <c r="HV44" s="150">
        <f t="shared" si="18"/>
        <v>0</v>
      </c>
      <c r="HW44" s="150">
        <f t="shared" si="18"/>
        <v>0</v>
      </c>
      <c r="HX44" s="150">
        <f t="shared" si="18"/>
        <v>0</v>
      </c>
      <c r="HY44" s="150">
        <f t="shared" si="18"/>
        <v>0</v>
      </c>
      <c r="HZ44" s="150">
        <f t="shared" si="18"/>
        <v>0</v>
      </c>
      <c r="IA44" s="150">
        <f t="shared" si="18"/>
        <v>0</v>
      </c>
      <c r="IB44" s="150">
        <f t="shared" si="18"/>
        <v>0</v>
      </c>
      <c r="IC44" s="150">
        <f t="shared" si="18"/>
        <v>0</v>
      </c>
      <c r="ID44" s="150">
        <f t="shared" si="18"/>
        <v>0</v>
      </c>
      <c r="IE44" s="150">
        <f t="shared" si="18"/>
        <v>0</v>
      </c>
      <c r="IF44" s="150">
        <f t="shared" si="18"/>
        <v>0</v>
      </c>
      <c r="IG44" s="150">
        <f t="shared" si="18"/>
        <v>0</v>
      </c>
      <c r="IH44" s="150">
        <f t="shared" si="18"/>
        <v>0</v>
      </c>
      <c r="II44" s="150">
        <f t="shared" si="18"/>
        <v>0</v>
      </c>
      <c r="IJ44" s="150">
        <f t="shared" si="18"/>
        <v>0</v>
      </c>
      <c r="IK44" s="150">
        <f t="shared" si="18"/>
        <v>0</v>
      </c>
      <c r="IL44" s="150">
        <f t="shared" si="18"/>
        <v>0</v>
      </c>
      <c r="IM44" s="150">
        <f t="shared" si="18"/>
        <v>0</v>
      </c>
      <c r="IN44" s="150">
        <f t="shared" si="18"/>
        <v>0</v>
      </c>
      <c r="IO44" s="150">
        <f t="shared" si="18"/>
        <v>0</v>
      </c>
      <c r="IP44" s="150">
        <f t="shared" si="18"/>
        <v>0</v>
      </c>
      <c r="IQ44" s="150">
        <f t="shared" si="18"/>
        <v>0</v>
      </c>
      <c r="IR44" s="150">
        <f t="shared" si="18"/>
        <v>0</v>
      </c>
      <c r="IS44" s="150">
        <f t="shared" si="18"/>
        <v>0</v>
      </c>
      <c r="IT44" s="150">
        <f t="shared" si="18"/>
        <v>0</v>
      </c>
      <c r="IU44" s="150">
        <f t="shared" si="18"/>
        <v>0</v>
      </c>
      <c r="IV44" s="150">
        <f t="shared" si="18"/>
        <v>0</v>
      </c>
      <c r="IW44" s="150">
        <f t="shared" si="18"/>
        <v>0</v>
      </c>
      <c r="IX44" s="150">
        <f t="shared" si="18"/>
        <v>0</v>
      </c>
      <c r="IY44" s="150">
        <f t="shared" si="18"/>
        <v>0</v>
      </c>
      <c r="IZ44" s="150">
        <f t="shared" si="18"/>
        <v>0</v>
      </c>
      <c r="JA44" s="150">
        <f t="shared" si="18"/>
        <v>0</v>
      </c>
      <c r="JB44" s="150">
        <f t="shared" si="18"/>
        <v>0</v>
      </c>
      <c r="JC44" s="150">
        <f t="shared" si="18"/>
        <v>0</v>
      </c>
      <c r="JD44" s="150">
        <f t="shared" si="18"/>
        <v>0</v>
      </c>
      <c r="JE44" s="150">
        <f t="shared" si="18"/>
        <v>0</v>
      </c>
      <c r="JF44" s="150">
        <f t="shared" si="18"/>
        <v>0</v>
      </c>
      <c r="JG44" s="150">
        <f t="shared" si="18"/>
        <v>0</v>
      </c>
      <c r="JH44" s="150">
        <f t="shared" si="18"/>
        <v>0</v>
      </c>
      <c r="JI44" s="150">
        <f t="shared" si="18"/>
        <v>0</v>
      </c>
      <c r="JJ44" s="150">
        <f t="shared" si="18"/>
        <v>0</v>
      </c>
      <c r="JK44" s="150">
        <f t="shared" si="18"/>
        <v>0</v>
      </c>
      <c r="JL44" s="150">
        <f t="shared" si="18"/>
        <v>0</v>
      </c>
      <c r="JM44" s="150">
        <f t="shared" si="18"/>
        <v>0</v>
      </c>
      <c r="JN44" s="150">
        <f t="shared" si="18"/>
        <v>0</v>
      </c>
      <c r="JO44" s="150">
        <f t="shared" ref="JO44:KS46" si="19">JO33-JO40</f>
        <v>0</v>
      </c>
      <c r="JP44" s="150">
        <f t="shared" si="19"/>
        <v>0</v>
      </c>
      <c r="JQ44" s="150">
        <f t="shared" si="19"/>
        <v>0</v>
      </c>
      <c r="JR44" s="150">
        <f t="shared" si="19"/>
        <v>0</v>
      </c>
      <c r="JS44" s="150">
        <f t="shared" si="19"/>
        <v>0</v>
      </c>
      <c r="JT44" s="150">
        <f t="shared" si="19"/>
        <v>0</v>
      </c>
      <c r="JU44" s="150">
        <f t="shared" si="19"/>
        <v>0</v>
      </c>
      <c r="JV44" s="150">
        <f t="shared" si="19"/>
        <v>0</v>
      </c>
      <c r="JW44" s="150">
        <f t="shared" si="19"/>
        <v>0</v>
      </c>
      <c r="JX44" s="150">
        <f t="shared" si="19"/>
        <v>0</v>
      </c>
      <c r="JY44" s="150">
        <f t="shared" si="19"/>
        <v>0</v>
      </c>
      <c r="JZ44" s="150">
        <f t="shared" si="19"/>
        <v>0</v>
      </c>
      <c r="KA44" s="150">
        <f t="shared" si="19"/>
        <v>0</v>
      </c>
      <c r="KB44" s="150">
        <f t="shared" si="19"/>
        <v>0</v>
      </c>
      <c r="KC44" s="150">
        <f t="shared" si="19"/>
        <v>0</v>
      </c>
      <c r="KD44" s="150">
        <f t="shared" si="19"/>
        <v>0</v>
      </c>
      <c r="KE44" s="150">
        <f t="shared" si="19"/>
        <v>0</v>
      </c>
      <c r="KF44" s="150">
        <f t="shared" si="19"/>
        <v>0</v>
      </c>
      <c r="KG44" s="150">
        <f t="shared" si="19"/>
        <v>0</v>
      </c>
      <c r="KH44" s="150">
        <f t="shared" si="19"/>
        <v>0</v>
      </c>
      <c r="KI44" s="150">
        <f t="shared" si="19"/>
        <v>0</v>
      </c>
      <c r="KJ44" s="150">
        <f t="shared" si="19"/>
        <v>0</v>
      </c>
      <c r="KK44" s="150">
        <f t="shared" si="19"/>
        <v>0</v>
      </c>
      <c r="KL44" s="150">
        <f t="shared" si="19"/>
        <v>0</v>
      </c>
      <c r="KM44" s="150">
        <f t="shared" si="19"/>
        <v>0</v>
      </c>
      <c r="KN44" s="150">
        <f t="shared" si="19"/>
        <v>0</v>
      </c>
      <c r="KO44" s="150">
        <f t="shared" si="19"/>
        <v>0</v>
      </c>
      <c r="KP44" s="150">
        <f t="shared" si="19"/>
        <v>0</v>
      </c>
      <c r="KQ44" s="150">
        <f t="shared" si="19"/>
        <v>0</v>
      </c>
      <c r="KR44" s="150">
        <f t="shared" si="19"/>
        <v>0</v>
      </c>
      <c r="KS44" s="150">
        <f t="shared" si="19"/>
        <v>0</v>
      </c>
      <c r="KT44" s="19"/>
    </row>
    <row r="45" spans="2:306" ht="18.75">
      <c r="B45" s="173"/>
      <c r="C45" s="134"/>
      <c r="D45" s="148" t="s">
        <v>148</v>
      </c>
      <c r="E45" s="151">
        <v>0</v>
      </c>
      <c r="F45" s="135"/>
      <c r="G45" s="134"/>
      <c r="H45" s="138" t="s">
        <v>149</v>
      </c>
      <c r="I45" s="139">
        <v>0</v>
      </c>
      <c r="J45" s="19"/>
      <c r="L45" s="143">
        <f>ROUND(MAX(N45,N45^2),2)</f>
        <v>1</v>
      </c>
      <c r="M45" s="144">
        <f>ROUND(IF(SUM(R46:KS46)=0,QLD_RLWPC300,SUMPRODUCT(R46:KS46,QLD_PHHC300)/SUM(R46:KS46)),2)</f>
        <v>61.93</v>
      </c>
      <c r="N45" s="144">
        <f>ROUND(M45/QLD_RLWPC300,2)</f>
        <v>1</v>
      </c>
      <c r="P45" s="134"/>
      <c r="Q45" s="148" t="s">
        <v>150</v>
      </c>
      <c r="R45" s="149">
        <f t="shared" ref="R45:CC46" si="20">R34-R41</f>
        <v>0</v>
      </c>
      <c r="S45" s="150">
        <f t="shared" si="20"/>
        <v>0</v>
      </c>
      <c r="T45" s="150">
        <f t="shared" si="20"/>
        <v>0</v>
      </c>
      <c r="U45" s="150">
        <f t="shared" si="20"/>
        <v>0</v>
      </c>
      <c r="V45" s="150">
        <f t="shared" si="20"/>
        <v>0</v>
      </c>
      <c r="W45" s="150">
        <f t="shared" si="20"/>
        <v>0</v>
      </c>
      <c r="X45" s="150">
        <f t="shared" si="20"/>
        <v>0</v>
      </c>
      <c r="Y45" s="150">
        <f t="shared" si="20"/>
        <v>0</v>
      </c>
      <c r="Z45" s="150">
        <f t="shared" si="20"/>
        <v>0</v>
      </c>
      <c r="AA45" s="150">
        <f t="shared" si="20"/>
        <v>0</v>
      </c>
      <c r="AB45" s="150">
        <f t="shared" si="20"/>
        <v>0</v>
      </c>
      <c r="AC45" s="150">
        <f t="shared" si="20"/>
        <v>0</v>
      </c>
      <c r="AD45" s="150">
        <f t="shared" si="20"/>
        <v>0</v>
      </c>
      <c r="AE45" s="150">
        <f t="shared" si="20"/>
        <v>0</v>
      </c>
      <c r="AF45" s="150">
        <f t="shared" si="20"/>
        <v>0</v>
      </c>
      <c r="AG45" s="150">
        <f t="shared" si="20"/>
        <v>0</v>
      </c>
      <c r="AH45" s="150">
        <f t="shared" si="20"/>
        <v>0</v>
      </c>
      <c r="AI45" s="150">
        <f t="shared" si="20"/>
        <v>0</v>
      </c>
      <c r="AJ45" s="150">
        <f t="shared" si="20"/>
        <v>0</v>
      </c>
      <c r="AK45" s="150">
        <f t="shared" si="20"/>
        <v>0</v>
      </c>
      <c r="AL45" s="150">
        <f t="shared" si="20"/>
        <v>0</v>
      </c>
      <c r="AM45" s="150">
        <f t="shared" si="20"/>
        <v>0</v>
      </c>
      <c r="AN45" s="150">
        <f t="shared" si="20"/>
        <v>0</v>
      </c>
      <c r="AO45" s="150">
        <f t="shared" si="20"/>
        <v>0</v>
      </c>
      <c r="AP45" s="150">
        <f t="shared" si="20"/>
        <v>0</v>
      </c>
      <c r="AQ45" s="150">
        <f t="shared" si="20"/>
        <v>0</v>
      </c>
      <c r="AR45" s="150">
        <f t="shared" si="20"/>
        <v>0</v>
      </c>
      <c r="AS45" s="150">
        <f t="shared" si="20"/>
        <v>0</v>
      </c>
      <c r="AT45" s="150">
        <f t="shared" si="20"/>
        <v>0</v>
      </c>
      <c r="AU45" s="150">
        <f t="shared" si="20"/>
        <v>0</v>
      </c>
      <c r="AV45" s="150">
        <f t="shared" si="20"/>
        <v>0</v>
      </c>
      <c r="AW45" s="150">
        <f t="shared" si="20"/>
        <v>0</v>
      </c>
      <c r="AX45" s="150">
        <f t="shared" si="20"/>
        <v>0</v>
      </c>
      <c r="AY45" s="150">
        <f t="shared" si="20"/>
        <v>0</v>
      </c>
      <c r="AZ45" s="150">
        <f t="shared" si="20"/>
        <v>0</v>
      </c>
      <c r="BA45" s="150">
        <f t="shared" si="20"/>
        <v>0</v>
      </c>
      <c r="BB45" s="150">
        <f t="shared" si="20"/>
        <v>0</v>
      </c>
      <c r="BC45" s="150">
        <f t="shared" si="20"/>
        <v>0</v>
      </c>
      <c r="BD45" s="150">
        <f t="shared" si="20"/>
        <v>0</v>
      </c>
      <c r="BE45" s="150">
        <f t="shared" si="20"/>
        <v>0</v>
      </c>
      <c r="BF45" s="150">
        <f t="shared" si="20"/>
        <v>0</v>
      </c>
      <c r="BG45" s="150">
        <f t="shared" si="20"/>
        <v>0</v>
      </c>
      <c r="BH45" s="150">
        <f t="shared" si="20"/>
        <v>0</v>
      </c>
      <c r="BI45" s="150">
        <f t="shared" si="20"/>
        <v>0</v>
      </c>
      <c r="BJ45" s="150">
        <f t="shared" si="20"/>
        <v>0</v>
      </c>
      <c r="BK45" s="150">
        <f t="shared" si="20"/>
        <v>0</v>
      </c>
      <c r="BL45" s="150">
        <f t="shared" si="20"/>
        <v>0</v>
      </c>
      <c r="BM45" s="150">
        <f t="shared" si="20"/>
        <v>0</v>
      </c>
      <c r="BN45" s="150">
        <f t="shared" si="20"/>
        <v>0</v>
      </c>
      <c r="BO45" s="150">
        <f t="shared" si="20"/>
        <v>0</v>
      </c>
      <c r="BP45" s="150">
        <f t="shared" si="20"/>
        <v>0</v>
      </c>
      <c r="BQ45" s="150">
        <f t="shared" si="20"/>
        <v>0</v>
      </c>
      <c r="BR45" s="150">
        <f t="shared" si="20"/>
        <v>0</v>
      </c>
      <c r="BS45" s="150">
        <f t="shared" si="20"/>
        <v>0</v>
      </c>
      <c r="BT45" s="150">
        <f t="shared" si="20"/>
        <v>0</v>
      </c>
      <c r="BU45" s="150">
        <f t="shared" si="20"/>
        <v>0</v>
      </c>
      <c r="BV45" s="150">
        <f t="shared" si="20"/>
        <v>0</v>
      </c>
      <c r="BW45" s="150">
        <f t="shared" si="20"/>
        <v>0</v>
      </c>
      <c r="BX45" s="150">
        <f t="shared" si="20"/>
        <v>0</v>
      </c>
      <c r="BY45" s="150">
        <f t="shared" si="20"/>
        <v>0</v>
      </c>
      <c r="BZ45" s="150">
        <f t="shared" si="20"/>
        <v>0</v>
      </c>
      <c r="CA45" s="150">
        <f t="shared" si="20"/>
        <v>0</v>
      </c>
      <c r="CB45" s="150">
        <f t="shared" si="20"/>
        <v>0</v>
      </c>
      <c r="CC45" s="150">
        <f t="shared" si="20"/>
        <v>0</v>
      </c>
      <c r="CD45" s="150">
        <f t="shared" si="15"/>
        <v>0</v>
      </c>
      <c r="CE45" s="150">
        <f t="shared" si="16"/>
        <v>0</v>
      </c>
      <c r="CF45" s="150">
        <f t="shared" si="16"/>
        <v>0</v>
      </c>
      <c r="CG45" s="150">
        <f t="shared" si="16"/>
        <v>0</v>
      </c>
      <c r="CH45" s="150">
        <f t="shared" si="16"/>
        <v>0</v>
      </c>
      <c r="CI45" s="150">
        <f t="shared" si="16"/>
        <v>0</v>
      </c>
      <c r="CJ45" s="150">
        <f t="shared" si="16"/>
        <v>0</v>
      </c>
      <c r="CK45" s="150">
        <f t="shared" si="16"/>
        <v>0</v>
      </c>
      <c r="CL45" s="150">
        <f t="shared" si="16"/>
        <v>0</v>
      </c>
      <c r="CM45" s="150">
        <f t="shared" si="16"/>
        <v>0</v>
      </c>
      <c r="CN45" s="150">
        <f t="shared" si="16"/>
        <v>0</v>
      </c>
      <c r="CO45" s="150">
        <f t="shared" si="16"/>
        <v>0</v>
      </c>
      <c r="CP45" s="150">
        <f t="shared" si="16"/>
        <v>0</v>
      </c>
      <c r="CQ45" s="150">
        <f t="shared" si="16"/>
        <v>0</v>
      </c>
      <c r="CR45" s="150">
        <f t="shared" si="16"/>
        <v>0</v>
      </c>
      <c r="CS45" s="150">
        <f t="shared" si="16"/>
        <v>0</v>
      </c>
      <c r="CT45" s="150">
        <f t="shared" si="16"/>
        <v>0</v>
      </c>
      <c r="CU45" s="150">
        <f t="shared" si="16"/>
        <v>0</v>
      </c>
      <c r="CV45" s="150">
        <f t="shared" si="16"/>
        <v>0</v>
      </c>
      <c r="CW45" s="150">
        <f t="shared" si="16"/>
        <v>0</v>
      </c>
      <c r="CX45" s="150">
        <f t="shared" si="16"/>
        <v>0</v>
      </c>
      <c r="CY45" s="150">
        <f t="shared" si="16"/>
        <v>0</v>
      </c>
      <c r="CZ45" s="150">
        <f t="shared" si="16"/>
        <v>0</v>
      </c>
      <c r="DA45" s="150">
        <f t="shared" si="16"/>
        <v>0</v>
      </c>
      <c r="DB45" s="150">
        <f t="shared" si="16"/>
        <v>0</v>
      </c>
      <c r="DC45" s="150">
        <f t="shared" si="16"/>
        <v>0</v>
      </c>
      <c r="DD45" s="150">
        <f t="shared" si="16"/>
        <v>0</v>
      </c>
      <c r="DE45" s="150">
        <f t="shared" si="16"/>
        <v>0</v>
      </c>
      <c r="DF45" s="150">
        <f t="shared" si="16"/>
        <v>0</v>
      </c>
      <c r="DG45" s="150">
        <f t="shared" si="16"/>
        <v>0</v>
      </c>
      <c r="DH45" s="150">
        <f t="shared" si="16"/>
        <v>0</v>
      </c>
      <c r="DI45" s="150">
        <f t="shared" si="16"/>
        <v>0</v>
      </c>
      <c r="DJ45" s="150">
        <f t="shared" si="16"/>
        <v>0</v>
      </c>
      <c r="DK45" s="150">
        <f t="shared" si="16"/>
        <v>0</v>
      </c>
      <c r="DL45" s="150">
        <f t="shared" si="16"/>
        <v>0</v>
      </c>
      <c r="DM45" s="150">
        <f t="shared" si="16"/>
        <v>0</v>
      </c>
      <c r="DN45" s="150">
        <f t="shared" si="16"/>
        <v>0</v>
      </c>
      <c r="DO45" s="150">
        <f t="shared" si="16"/>
        <v>0</v>
      </c>
      <c r="DP45" s="150">
        <f t="shared" si="16"/>
        <v>0</v>
      </c>
      <c r="DQ45" s="150">
        <f t="shared" si="16"/>
        <v>0</v>
      </c>
      <c r="DR45" s="150">
        <f t="shared" si="16"/>
        <v>0</v>
      </c>
      <c r="DS45" s="150">
        <f t="shared" si="16"/>
        <v>0</v>
      </c>
      <c r="DT45" s="150">
        <f t="shared" si="16"/>
        <v>0</v>
      </c>
      <c r="DU45" s="150">
        <f t="shared" si="16"/>
        <v>0</v>
      </c>
      <c r="DV45" s="150">
        <f t="shared" si="16"/>
        <v>0</v>
      </c>
      <c r="DW45" s="150">
        <f t="shared" si="16"/>
        <v>0</v>
      </c>
      <c r="DX45" s="150">
        <f t="shared" si="16"/>
        <v>0</v>
      </c>
      <c r="DY45" s="150">
        <f t="shared" si="16"/>
        <v>0</v>
      </c>
      <c r="DZ45" s="150">
        <f t="shared" si="16"/>
        <v>0</v>
      </c>
      <c r="EA45" s="150">
        <f t="shared" si="16"/>
        <v>0</v>
      </c>
      <c r="EB45" s="150">
        <f t="shared" si="16"/>
        <v>0</v>
      </c>
      <c r="EC45" s="150">
        <f t="shared" si="16"/>
        <v>0</v>
      </c>
      <c r="ED45" s="150">
        <f t="shared" si="16"/>
        <v>0</v>
      </c>
      <c r="EE45" s="150">
        <f t="shared" si="16"/>
        <v>0</v>
      </c>
      <c r="EF45" s="150">
        <f t="shared" si="16"/>
        <v>0</v>
      </c>
      <c r="EG45" s="150">
        <f t="shared" si="16"/>
        <v>0</v>
      </c>
      <c r="EH45" s="150">
        <f t="shared" si="16"/>
        <v>0</v>
      </c>
      <c r="EI45" s="150">
        <f t="shared" si="16"/>
        <v>0</v>
      </c>
      <c r="EJ45" s="150">
        <f t="shared" si="16"/>
        <v>0</v>
      </c>
      <c r="EK45" s="150">
        <f t="shared" si="16"/>
        <v>0</v>
      </c>
      <c r="EL45" s="150">
        <f t="shared" si="16"/>
        <v>0</v>
      </c>
      <c r="EM45" s="150">
        <f t="shared" si="16"/>
        <v>0</v>
      </c>
      <c r="EN45" s="150">
        <f t="shared" si="16"/>
        <v>0</v>
      </c>
      <c r="EO45" s="150">
        <f t="shared" si="16"/>
        <v>0</v>
      </c>
      <c r="EP45" s="150">
        <f t="shared" si="16"/>
        <v>0</v>
      </c>
      <c r="EQ45" s="150">
        <f t="shared" si="17"/>
        <v>0</v>
      </c>
      <c r="ER45" s="150">
        <f t="shared" si="17"/>
        <v>0</v>
      </c>
      <c r="ES45" s="150">
        <f t="shared" si="17"/>
        <v>0</v>
      </c>
      <c r="ET45" s="150">
        <f t="shared" si="17"/>
        <v>0</v>
      </c>
      <c r="EU45" s="150">
        <f t="shared" si="17"/>
        <v>0</v>
      </c>
      <c r="EV45" s="150">
        <f t="shared" si="17"/>
        <v>0</v>
      </c>
      <c r="EW45" s="150">
        <f t="shared" si="17"/>
        <v>0</v>
      </c>
      <c r="EX45" s="150">
        <f t="shared" si="17"/>
        <v>0</v>
      </c>
      <c r="EY45" s="150">
        <f t="shared" si="17"/>
        <v>0</v>
      </c>
      <c r="EZ45" s="150">
        <f t="shared" si="17"/>
        <v>0</v>
      </c>
      <c r="FA45" s="150">
        <f t="shared" si="17"/>
        <v>0</v>
      </c>
      <c r="FB45" s="150">
        <f t="shared" si="17"/>
        <v>0</v>
      </c>
      <c r="FC45" s="150">
        <f t="shared" si="17"/>
        <v>0</v>
      </c>
      <c r="FD45" s="150">
        <f t="shared" si="17"/>
        <v>0</v>
      </c>
      <c r="FE45" s="150">
        <f t="shared" si="17"/>
        <v>0</v>
      </c>
      <c r="FF45" s="150">
        <f t="shared" si="17"/>
        <v>0</v>
      </c>
      <c r="FG45" s="150">
        <f t="shared" si="17"/>
        <v>0</v>
      </c>
      <c r="FH45" s="150">
        <f t="shared" si="17"/>
        <v>0</v>
      </c>
      <c r="FI45" s="150">
        <f t="shared" si="17"/>
        <v>0</v>
      </c>
      <c r="FJ45" s="150">
        <f t="shared" si="17"/>
        <v>0</v>
      </c>
      <c r="FK45" s="150">
        <f t="shared" si="17"/>
        <v>0</v>
      </c>
      <c r="FL45" s="150">
        <f t="shared" si="17"/>
        <v>0</v>
      </c>
      <c r="FM45" s="150">
        <f t="shared" si="17"/>
        <v>0</v>
      </c>
      <c r="FN45" s="150">
        <f t="shared" si="17"/>
        <v>0</v>
      </c>
      <c r="FO45" s="150">
        <f t="shared" si="17"/>
        <v>0</v>
      </c>
      <c r="FP45" s="150">
        <f t="shared" si="17"/>
        <v>0</v>
      </c>
      <c r="FQ45" s="150">
        <f t="shared" si="17"/>
        <v>0</v>
      </c>
      <c r="FR45" s="150">
        <f t="shared" si="17"/>
        <v>0</v>
      </c>
      <c r="FS45" s="150">
        <f t="shared" si="17"/>
        <v>0</v>
      </c>
      <c r="FT45" s="150">
        <f t="shared" si="17"/>
        <v>0</v>
      </c>
      <c r="FU45" s="150">
        <f t="shared" si="17"/>
        <v>0</v>
      </c>
      <c r="FV45" s="150">
        <f t="shared" si="17"/>
        <v>0</v>
      </c>
      <c r="FW45" s="150">
        <f t="shared" si="17"/>
        <v>0</v>
      </c>
      <c r="FX45" s="150">
        <f t="shared" si="17"/>
        <v>0</v>
      </c>
      <c r="FY45" s="150">
        <f t="shared" si="17"/>
        <v>0</v>
      </c>
      <c r="FZ45" s="150">
        <f t="shared" si="17"/>
        <v>0</v>
      </c>
      <c r="GA45" s="150">
        <f t="shared" si="17"/>
        <v>0</v>
      </c>
      <c r="GB45" s="150">
        <f t="shared" si="17"/>
        <v>0</v>
      </c>
      <c r="GC45" s="150">
        <f t="shared" si="17"/>
        <v>0</v>
      </c>
      <c r="GD45" s="150">
        <f t="shared" si="17"/>
        <v>0</v>
      </c>
      <c r="GE45" s="150">
        <f t="shared" si="17"/>
        <v>0</v>
      </c>
      <c r="GF45" s="150">
        <f t="shared" si="17"/>
        <v>0</v>
      </c>
      <c r="GG45" s="150">
        <f t="shared" si="17"/>
        <v>0</v>
      </c>
      <c r="GH45" s="150">
        <f t="shared" si="17"/>
        <v>0</v>
      </c>
      <c r="GI45" s="150">
        <f t="shared" si="17"/>
        <v>0</v>
      </c>
      <c r="GJ45" s="150">
        <f t="shared" si="17"/>
        <v>0</v>
      </c>
      <c r="GK45" s="150">
        <f t="shared" si="17"/>
        <v>0</v>
      </c>
      <c r="GL45" s="150">
        <f t="shared" si="17"/>
        <v>0</v>
      </c>
      <c r="GM45" s="150">
        <f t="shared" si="17"/>
        <v>0</v>
      </c>
      <c r="GN45" s="150">
        <f t="shared" si="17"/>
        <v>0</v>
      </c>
      <c r="GO45" s="150">
        <f t="shared" si="17"/>
        <v>0</v>
      </c>
      <c r="GP45" s="150">
        <f t="shared" si="17"/>
        <v>0</v>
      </c>
      <c r="GQ45" s="150">
        <f t="shared" si="17"/>
        <v>0</v>
      </c>
      <c r="GR45" s="150">
        <f t="shared" si="17"/>
        <v>0</v>
      </c>
      <c r="GS45" s="150">
        <f t="shared" si="17"/>
        <v>0</v>
      </c>
      <c r="GT45" s="150">
        <f t="shared" si="17"/>
        <v>0</v>
      </c>
      <c r="GU45" s="150">
        <f t="shared" si="17"/>
        <v>0</v>
      </c>
      <c r="GV45" s="150">
        <f t="shared" si="17"/>
        <v>0</v>
      </c>
      <c r="GW45" s="150">
        <f t="shared" si="17"/>
        <v>0</v>
      </c>
      <c r="GX45" s="150">
        <f t="shared" si="17"/>
        <v>0</v>
      </c>
      <c r="GY45" s="150">
        <f t="shared" si="17"/>
        <v>0</v>
      </c>
      <c r="GZ45" s="150">
        <f t="shared" si="17"/>
        <v>0</v>
      </c>
      <c r="HA45" s="150">
        <f t="shared" si="17"/>
        <v>0</v>
      </c>
      <c r="HB45" s="150">
        <f t="shared" si="17"/>
        <v>0</v>
      </c>
      <c r="HC45" s="150">
        <f t="shared" si="18"/>
        <v>0</v>
      </c>
      <c r="HD45" s="150">
        <f t="shared" si="18"/>
        <v>0</v>
      </c>
      <c r="HE45" s="150">
        <f t="shared" si="18"/>
        <v>0</v>
      </c>
      <c r="HF45" s="150">
        <f t="shared" si="18"/>
        <v>0</v>
      </c>
      <c r="HG45" s="150">
        <f t="shared" si="18"/>
        <v>0</v>
      </c>
      <c r="HH45" s="150">
        <f t="shared" si="18"/>
        <v>0</v>
      </c>
      <c r="HI45" s="150">
        <f t="shared" si="18"/>
        <v>0</v>
      </c>
      <c r="HJ45" s="150">
        <f t="shared" si="18"/>
        <v>0</v>
      </c>
      <c r="HK45" s="150">
        <f t="shared" si="18"/>
        <v>0</v>
      </c>
      <c r="HL45" s="150">
        <f t="shared" si="18"/>
        <v>0</v>
      </c>
      <c r="HM45" s="150">
        <f t="shared" si="18"/>
        <v>0</v>
      </c>
      <c r="HN45" s="150">
        <f t="shared" si="18"/>
        <v>0</v>
      </c>
      <c r="HO45" s="150">
        <f t="shared" si="18"/>
        <v>0</v>
      </c>
      <c r="HP45" s="150">
        <f t="shared" si="18"/>
        <v>0</v>
      </c>
      <c r="HQ45" s="150">
        <f t="shared" si="18"/>
        <v>0</v>
      </c>
      <c r="HR45" s="150">
        <f t="shared" si="18"/>
        <v>0</v>
      </c>
      <c r="HS45" s="150">
        <f t="shared" si="18"/>
        <v>0</v>
      </c>
      <c r="HT45" s="150">
        <f t="shared" si="18"/>
        <v>0</v>
      </c>
      <c r="HU45" s="150">
        <f t="shared" si="18"/>
        <v>0</v>
      </c>
      <c r="HV45" s="150">
        <f t="shared" si="18"/>
        <v>0</v>
      </c>
      <c r="HW45" s="150">
        <f t="shared" si="18"/>
        <v>0</v>
      </c>
      <c r="HX45" s="150">
        <f t="shared" si="18"/>
        <v>0</v>
      </c>
      <c r="HY45" s="150">
        <f t="shared" si="18"/>
        <v>0</v>
      </c>
      <c r="HZ45" s="150">
        <f t="shared" si="18"/>
        <v>0</v>
      </c>
      <c r="IA45" s="150">
        <f t="shared" si="18"/>
        <v>0</v>
      </c>
      <c r="IB45" s="150">
        <f t="shared" si="18"/>
        <v>0</v>
      </c>
      <c r="IC45" s="150">
        <f t="shared" si="18"/>
        <v>0</v>
      </c>
      <c r="ID45" s="150">
        <f t="shared" si="18"/>
        <v>0</v>
      </c>
      <c r="IE45" s="150">
        <f t="shared" si="18"/>
        <v>0</v>
      </c>
      <c r="IF45" s="150">
        <f t="shared" si="18"/>
        <v>0</v>
      </c>
      <c r="IG45" s="150">
        <f t="shared" si="18"/>
        <v>0</v>
      </c>
      <c r="IH45" s="150">
        <f t="shared" si="18"/>
        <v>0</v>
      </c>
      <c r="II45" s="150">
        <f t="shared" si="18"/>
        <v>0</v>
      </c>
      <c r="IJ45" s="150">
        <f t="shared" si="18"/>
        <v>0</v>
      </c>
      <c r="IK45" s="150">
        <f t="shared" si="18"/>
        <v>0</v>
      </c>
      <c r="IL45" s="150">
        <f t="shared" si="18"/>
        <v>0</v>
      </c>
      <c r="IM45" s="150">
        <f t="shared" si="18"/>
        <v>0</v>
      </c>
      <c r="IN45" s="150">
        <f t="shared" si="18"/>
        <v>0</v>
      </c>
      <c r="IO45" s="150">
        <f t="shared" si="18"/>
        <v>0</v>
      </c>
      <c r="IP45" s="150">
        <f t="shared" si="18"/>
        <v>0</v>
      </c>
      <c r="IQ45" s="150">
        <f t="shared" si="18"/>
        <v>0</v>
      </c>
      <c r="IR45" s="150">
        <f t="shared" si="18"/>
        <v>0</v>
      </c>
      <c r="IS45" s="150">
        <f t="shared" si="18"/>
        <v>0</v>
      </c>
      <c r="IT45" s="150">
        <f t="shared" si="18"/>
        <v>0</v>
      </c>
      <c r="IU45" s="150">
        <f t="shared" si="18"/>
        <v>0</v>
      </c>
      <c r="IV45" s="150">
        <f t="shared" si="18"/>
        <v>0</v>
      </c>
      <c r="IW45" s="150">
        <f t="shared" si="18"/>
        <v>0</v>
      </c>
      <c r="IX45" s="150">
        <f t="shared" si="18"/>
        <v>0</v>
      </c>
      <c r="IY45" s="150">
        <f t="shared" si="18"/>
        <v>0</v>
      </c>
      <c r="IZ45" s="150">
        <f t="shared" si="18"/>
        <v>0</v>
      </c>
      <c r="JA45" s="150">
        <f t="shared" si="18"/>
        <v>0</v>
      </c>
      <c r="JB45" s="150">
        <f t="shared" si="18"/>
        <v>0</v>
      </c>
      <c r="JC45" s="150">
        <f t="shared" si="18"/>
        <v>0</v>
      </c>
      <c r="JD45" s="150">
        <f t="shared" si="18"/>
        <v>0</v>
      </c>
      <c r="JE45" s="150">
        <f t="shared" si="18"/>
        <v>0</v>
      </c>
      <c r="JF45" s="150">
        <f t="shared" si="18"/>
        <v>0</v>
      </c>
      <c r="JG45" s="150">
        <f t="shared" si="18"/>
        <v>0</v>
      </c>
      <c r="JH45" s="150">
        <f t="shared" si="18"/>
        <v>0</v>
      </c>
      <c r="JI45" s="150">
        <f t="shared" si="18"/>
        <v>0</v>
      </c>
      <c r="JJ45" s="150">
        <f t="shared" si="18"/>
        <v>0</v>
      </c>
      <c r="JK45" s="150">
        <f t="shared" si="18"/>
        <v>0</v>
      </c>
      <c r="JL45" s="150">
        <f t="shared" si="18"/>
        <v>0</v>
      </c>
      <c r="JM45" s="150">
        <f t="shared" si="18"/>
        <v>0</v>
      </c>
      <c r="JN45" s="150">
        <f t="shared" si="18"/>
        <v>0</v>
      </c>
      <c r="JO45" s="150">
        <f t="shared" si="19"/>
        <v>0</v>
      </c>
      <c r="JP45" s="150">
        <f t="shared" si="19"/>
        <v>0</v>
      </c>
      <c r="JQ45" s="150">
        <f t="shared" si="19"/>
        <v>0</v>
      </c>
      <c r="JR45" s="150">
        <f t="shared" si="19"/>
        <v>0</v>
      </c>
      <c r="JS45" s="150">
        <f t="shared" si="19"/>
        <v>0</v>
      </c>
      <c r="JT45" s="150">
        <f t="shared" si="19"/>
        <v>0</v>
      </c>
      <c r="JU45" s="150">
        <f t="shared" si="19"/>
        <v>0</v>
      </c>
      <c r="JV45" s="150">
        <f t="shared" si="19"/>
        <v>0</v>
      </c>
      <c r="JW45" s="150">
        <f t="shared" si="19"/>
        <v>0</v>
      </c>
      <c r="JX45" s="150">
        <f t="shared" si="19"/>
        <v>0</v>
      </c>
      <c r="JY45" s="150">
        <f t="shared" si="19"/>
        <v>0</v>
      </c>
      <c r="JZ45" s="150">
        <f t="shared" si="19"/>
        <v>0</v>
      </c>
      <c r="KA45" s="150">
        <f t="shared" si="19"/>
        <v>0</v>
      </c>
      <c r="KB45" s="150">
        <f t="shared" si="19"/>
        <v>0</v>
      </c>
      <c r="KC45" s="150">
        <f t="shared" si="19"/>
        <v>0</v>
      </c>
      <c r="KD45" s="150">
        <f t="shared" si="19"/>
        <v>0</v>
      </c>
      <c r="KE45" s="150">
        <f t="shared" si="19"/>
        <v>0</v>
      </c>
      <c r="KF45" s="150">
        <f t="shared" si="19"/>
        <v>0</v>
      </c>
      <c r="KG45" s="150">
        <f t="shared" si="19"/>
        <v>0</v>
      </c>
      <c r="KH45" s="150">
        <f t="shared" si="19"/>
        <v>0</v>
      </c>
      <c r="KI45" s="150">
        <f t="shared" si="19"/>
        <v>0</v>
      </c>
      <c r="KJ45" s="150">
        <f t="shared" si="19"/>
        <v>0</v>
      </c>
      <c r="KK45" s="150">
        <f t="shared" si="19"/>
        <v>0</v>
      </c>
      <c r="KL45" s="150">
        <f t="shared" si="19"/>
        <v>0</v>
      </c>
      <c r="KM45" s="150">
        <f t="shared" si="19"/>
        <v>0</v>
      </c>
      <c r="KN45" s="150">
        <f t="shared" si="19"/>
        <v>0</v>
      </c>
      <c r="KO45" s="150">
        <f t="shared" si="19"/>
        <v>0</v>
      </c>
      <c r="KP45" s="150">
        <f t="shared" si="19"/>
        <v>0</v>
      </c>
      <c r="KQ45" s="150">
        <f t="shared" si="19"/>
        <v>0</v>
      </c>
      <c r="KR45" s="150">
        <f t="shared" si="19"/>
        <v>0</v>
      </c>
      <c r="KS45" s="150">
        <f t="shared" si="19"/>
        <v>0</v>
      </c>
      <c r="KT45" s="19"/>
    </row>
    <row r="46" spans="2:306">
      <c r="B46" s="173"/>
      <c r="C46" s="134"/>
      <c r="F46" s="135"/>
      <c r="G46" s="134"/>
      <c r="J46" s="19"/>
      <c r="L46"/>
      <c r="P46" s="134"/>
      <c r="Q46" s="148" t="s">
        <v>151</v>
      </c>
      <c r="R46" s="152">
        <f>R35-R42</f>
        <v>0</v>
      </c>
      <c r="S46" s="153">
        <f t="shared" si="20"/>
        <v>0</v>
      </c>
      <c r="T46" s="153">
        <f t="shared" si="20"/>
        <v>0</v>
      </c>
      <c r="U46" s="153">
        <f t="shared" si="20"/>
        <v>0</v>
      </c>
      <c r="V46" s="153">
        <f t="shared" si="20"/>
        <v>0</v>
      </c>
      <c r="W46" s="153">
        <f t="shared" si="20"/>
        <v>0</v>
      </c>
      <c r="X46" s="153">
        <f t="shared" si="20"/>
        <v>0</v>
      </c>
      <c r="Y46" s="153">
        <f t="shared" si="20"/>
        <v>0</v>
      </c>
      <c r="Z46" s="153">
        <f t="shared" si="20"/>
        <v>0</v>
      </c>
      <c r="AA46" s="153">
        <f t="shared" si="20"/>
        <v>0</v>
      </c>
      <c r="AB46" s="153">
        <f t="shared" si="20"/>
        <v>0</v>
      </c>
      <c r="AC46" s="153">
        <f t="shared" si="20"/>
        <v>0</v>
      </c>
      <c r="AD46" s="153">
        <f t="shared" si="20"/>
        <v>0</v>
      </c>
      <c r="AE46" s="153">
        <f t="shared" si="20"/>
        <v>0</v>
      </c>
      <c r="AF46" s="153">
        <f t="shared" si="20"/>
        <v>0</v>
      </c>
      <c r="AG46" s="153">
        <f t="shared" si="20"/>
        <v>0</v>
      </c>
      <c r="AH46" s="153">
        <f t="shared" si="20"/>
        <v>0</v>
      </c>
      <c r="AI46" s="153">
        <f t="shared" si="20"/>
        <v>0</v>
      </c>
      <c r="AJ46" s="153">
        <f t="shared" si="20"/>
        <v>0</v>
      </c>
      <c r="AK46" s="153">
        <f t="shared" si="20"/>
        <v>0</v>
      </c>
      <c r="AL46" s="153">
        <f t="shared" si="20"/>
        <v>0</v>
      </c>
      <c r="AM46" s="153">
        <f t="shared" si="20"/>
        <v>0</v>
      </c>
      <c r="AN46" s="153">
        <f t="shared" si="20"/>
        <v>0</v>
      </c>
      <c r="AO46" s="153">
        <f t="shared" si="20"/>
        <v>0</v>
      </c>
      <c r="AP46" s="153">
        <f t="shared" si="20"/>
        <v>0</v>
      </c>
      <c r="AQ46" s="153">
        <f t="shared" si="20"/>
        <v>0</v>
      </c>
      <c r="AR46" s="153">
        <f t="shared" si="20"/>
        <v>0</v>
      </c>
      <c r="AS46" s="153">
        <f t="shared" si="20"/>
        <v>0</v>
      </c>
      <c r="AT46" s="153">
        <f t="shared" si="20"/>
        <v>0</v>
      </c>
      <c r="AU46" s="153">
        <f t="shared" si="20"/>
        <v>0</v>
      </c>
      <c r="AV46" s="153">
        <f t="shared" si="20"/>
        <v>0</v>
      </c>
      <c r="AW46" s="153">
        <f t="shared" si="20"/>
        <v>0</v>
      </c>
      <c r="AX46" s="153">
        <f t="shared" si="20"/>
        <v>0</v>
      </c>
      <c r="AY46" s="153">
        <f t="shared" si="20"/>
        <v>0</v>
      </c>
      <c r="AZ46" s="153">
        <f t="shared" si="20"/>
        <v>0</v>
      </c>
      <c r="BA46" s="153">
        <f t="shared" si="20"/>
        <v>0</v>
      </c>
      <c r="BB46" s="153">
        <f t="shared" si="20"/>
        <v>0</v>
      </c>
      <c r="BC46" s="153">
        <f t="shared" si="20"/>
        <v>0</v>
      </c>
      <c r="BD46" s="153">
        <f t="shared" si="20"/>
        <v>0</v>
      </c>
      <c r="BE46" s="153">
        <f t="shared" si="20"/>
        <v>0</v>
      </c>
      <c r="BF46" s="153">
        <f t="shared" si="20"/>
        <v>0</v>
      </c>
      <c r="BG46" s="153">
        <f t="shared" si="20"/>
        <v>0</v>
      </c>
      <c r="BH46" s="153">
        <f t="shared" si="20"/>
        <v>0</v>
      </c>
      <c r="BI46" s="153">
        <f t="shared" si="20"/>
        <v>0</v>
      </c>
      <c r="BJ46" s="153">
        <f t="shared" si="20"/>
        <v>0</v>
      </c>
      <c r="BK46" s="153">
        <f t="shared" si="20"/>
        <v>0</v>
      </c>
      <c r="BL46" s="153">
        <f t="shared" si="20"/>
        <v>0</v>
      </c>
      <c r="BM46" s="153">
        <f t="shared" si="20"/>
        <v>0</v>
      </c>
      <c r="BN46" s="153">
        <f t="shared" si="20"/>
        <v>0</v>
      </c>
      <c r="BO46" s="153">
        <f t="shared" si="20"/>
        <v>0</v>
      </c>
      <c r="BP46" s="153">
        <f t="shared" si="20"/>
        <v>0</v>
      </c>
      <c r="BQ46" s="153">
        <f t="shared" si="20"/>
        <v>0</v>
      </c>
      <c r="BR46" s="153">
        <f t="shared" si="20"/>
        <v>0</v>
      </c>
      <c r="BS46" s="153">
        <f t="shared" si="20"/>
        <v>0</v>
      </c>
      <c r="BT46" s="153">
        <f t="shared" si="20"/>
        <v>0</v>
      </c>
      <c r="BU46" s="153">
        <f t="shared" si="20"/>
        <v>0</v>
      </c>
      <c r="BV46" s="153">
        <f t="shared" si="20"/>
        <v>0</v>
      </c>
      <c r="BW46" s="153">
        <f t="shared" si="20"/>
        <v>0</v>
      </c>
      <c r="BX46" s="153">
        <f t="shared" si="20"/>
        <v>0</v>
      </c>
      <c r="BY46" s="153">
        <f t="shared" si="20"/>
        <v>0</v>
      </c>
      <c r="BZ46" s="153">
        <f t="shared" si="20"/>
        <v>0</v>
      </c>
      <c r="CA46" s="153">
        <f t="shared" si="20"/>
        <v>0</v>
      </c>
      <c r="CB46" s="153">
        <f t="shared" si="20"/>
        <v>0</v>
      </c>
      <c r="CC46" s="153">
        <f t="shared" si="20"/>
        <v>0</v>
      </c>
      <c r="CD46" s="153">
        <f t="shared" si="15"/>
        <v>0</v>
      </c>
      <c r="CE46" s="153">
        <f t="shared" si="16"/>
        <v>0</v>
      </c>
      <c r="CF46" s="153">
        <f t="shared" si="16"/>
        <v>0</v>
      </c>
      <c r="CG46" s="153">
        <f t="shared" si="16"/>
        <v>0</v>
      </c>
      <c r="CH46" s="153">
        <f t="shared" si="16"/>
        <v>0</v>
      </c>
      <c r="CI46" s="153">
        <f t="shared" si="16"/>
        <v>0</v>
      </c>
      <c r="CJ46" s="153">
        <f t="shared" si="16"/>
        <v>0</v>
      </c>
      <c r="CK46" s="153">
        <f t="shared" si="16"/>
        <v>0</v>
      </c>
      <c r="CL46" s="153">
        <f t="shared" si="16"/>
        <v>0</v>
      </c>
      <c r="CM46" s="153">
        <f t="shared" si="16"/>
        <v>0</v>
      </c>
      <c r="CN46" s="153">
        <f t="shared" si="16"/>
        <v>0</v>
      </c>
      <c r="CO46" s="153">
        <f t="shared" si="16"/>
        <v>0</v>
      </c>
      <c r="CP46" s="153">
        <f t="shared" si="16"/>
        <v>0</v>
      </c>
      <c r="CQ46" s="153">
        <f t="shared" si="16"/>
        <v>0</v>
      </c>
      <c r="CR46" s="153">
        <f t="shared" si="16"/>
        <v>0</v>
      </c>
      <c r="CS46" s="153">
        <f t="shared" si="16"/>
        <v>0</v>
      </c>
      <c r="CT46" s="153">
        <f t="shared" si="16"/>
        <v>0</v>
      </c>
      <c r="CU46" s="153">
        <f t="shared" si="16"/>
        <v>0</v>
      </c>
      <c r="CV46" s="153">
        <f t="shared" si="16"/>
        <v>0</v>
      </c>
      <c r="CW46" s="153">
        <f t="shared" si="16"/>
        <v>0</v>
      </c>
      <c r="CX46" s="153">
        <f t="shared" si="16"/>
        <v>0</v>
      </c>
      <c r="CY46" s="153">
        <f t="shared" si="16"/>
        <v>0</v>
      </c>
      <c r="CZ46" s="153">
        <f t="shared" si="16"/>
        <v>0</v>
      </c>
      <c r="DA46" s="153">
        <f t="shared" si="16"/>
        <v>0</v>
      </c>
      <c r="DB46" s="153">
        <f t="shared" si="16"/>
        <v>0</v>
      </c>
      <c r="DC46" s="153">
        <f t="shared" si="16"/>
        <v>0</v>
      </c>
      <c r="DD46" s="153">
        <f t="shared" si="16"/>
        <v>0</v>
      </c>
      <c r="DE46" s="153">
        <f t="shared" si="16"/>
        <v>0</v>
      </c>
      <c r="DF46" s="153">
        <f t="shared" si="16"/>
        <v>0</v>
      </c>
      <c r="DG46" s="153">
        <f t="shared" si="16"/>
        <v>0</v>
      </c>
      <c r="DH46" s="153">
        <f t="shared" si="16"/>
        <v>0</v>
      </c>
      <c r="DI46" s="153">
        <f t="shared" si="16"/>
        <v>0</v>
      </c>
      <c r="DJ46" s="153">
        <f t="shared" si="16"/>
        <v>0</v>
      </c>
      <c r="DK46" s="153">
        <f t="shared" si="16"/>
        <v>0</v>
      </c>
      <c r="DL46" s="153">
        <f t="shared" si="16"/>
        <v>0</v>
      </c>
      <c r="DM46" s="153">
        <f t="shared" si="16"/>
        <v>0</v>
      </c>
      <c r="DN46" s="153">
        <f t="shared" si="16"/>
        <v>0</v>
      </c>
      <c r="DO46" s="153">
        <f t="shared" si="16"/>
        <v>0</v>
      </c>
      <c r="DP46" s="153">
        <f t="shared" si="16"/>
        <v>0</v>
      </c>
      <c r="DQ46" s="153">
        <f t="shared" si="16"/>
        <v>0</v>
      </c>
      <c r="DR46" s="153">
        <f t="shared" si="16"/>
        <v>0</v>
      </c>
      <c r="DS46" s="153">
        <f t="shared" si="16"/>
        <v>0</v>
      </c>
      <c r="DT46" s="153">
        <f t="shared" si="16"/>
        <v>0</v>
      </c>
      <c r="DU46" s="153">
        <f t="shared" si="16"/>
        <v>0</v>
      </c>
      <c r="DV46" s="153">
        <f t="shared" si="16"/>
        <v>0</v>
      </c>
      <c r="DW46" s="153">
        <f t="shared" si="16"/>
        <v>0</v>
      </c>
      <c r="DX46" s="153">
        <f t="shared" si="16"/>
        <v>0</v>
      </c>
      <c r="DY46" s="153">
        <f t="shared" si="16"/>
        <v>0</v>
      </c>
      <c r="DZ46" s="153">
        <f t="shared" si="16"/>
        <v>0</v>
      </c>
      <c r="EA46" s="153">
        <f t="shared" si="16"/>
        <v>0</v>
      </c>
      <c r="EB46" s="153">
        <f t="shared" si="16"/>
        <v>0</v>
      </c>
      <c r="EC46" s="153">
        <f t="shared" si="16"/>
        <v>0</v>
      </c>
      <c r="ED46" s="153">
        <f t="shared" si="16"/>
        <v>0</v>
      </c>
      <c r="EE46" s="153">
        <f t="shared" si="16"/>
        <v>0</v>
      </c>
      <c r="EF46" s="153">
        <f t="shared" si="16"/>
        <v>0</v>
      </c>
      <c r="EG46" s="153">
        <f t="shared" si="16"/>
        <v>0</v>
      </c>
      <c r="EH46" s="153">
        <f t="shared" si="16"/>
        <v>0</v>
      </c>
      <c r="EI46" s="153">
        <f t="shared" si="16"/>
        <v>0</v>
      </c>
      <c r="EJ46" s="153">
        <f t="shared" si="16"/>
        <v>0</v>
      </c>
      <c r="EK46" s="153">
        <f t="shared" si="16"/>
        <v>0</v>
      </c>
      <c r="EL46" s="153">
        <f t="shared" si="16"/>
        <v>0</v>
      </c>
      <c r="EM46" s="153">
        <f t="shared" si="16"/>
        <v>0</v>
      </c>
      <c r="EN46" s="153">
        <f t="shared" si="16"/>
        <v>0</v>
      </c>
      <c r="EO46" s="153">
        <f t="shared" si="16"/>
        <v>0</v>
      </c>
      <c r="EP46" s="153">
        <f t="shared" si="16"/>
        <v>0</v>
      </c>
      <c r="EQ46" s="153">
        <f t="shared" si="17"/>
        <v>0</v>
      </c>
      <c r="ER46" s="153">
        <f t="shared" si="17"/>
        <v>0</v>
      </c>
      <c r="ES46" s="153">
        <f t="shared" si="17"/>
        <v>0</v>
      </c>
      <c r="ET46" s="153">
        <f t="shared" si="17"/>
        <v>0</v>
      </c>
      <c r="EU46" s="153">
        <f t="shared" si="17"/>
        <v>0</v>
      </c>
      <c r="EV46" s="153">
        <f t="shared" si="17"/>
        <v>0</v>
      </c>
      <c r="EW46" s="153">
        <f t="shared" si="17"/>
        <v>0</v>
      </c>
      <c r="EX46" s="153">
        <f t="shared" si="17"/>
        <v>0</v>
      </c>
      <c r="EY46" s="153">
        <f t="shared" si="17"/>
        <v>0</v>
      </c>
      <c r="EZ46" s="153">
        <f t="shared" si="17"/>
        <v>0</v>
      </c>
      <c r="FA46" s="153">
        <f t="shared" si="17"/>
        <v>0</v>
      </c>
      <c r="FB46" s="153">
        <f t="shared" si="17"/>
        <v>0</v>
      </c>
      <c r="FC46" s="153">
        <f t="shared" si="17"/>
        <v>0</v>
      </c>
      <c r="FD46" s="153">
        <f t="shared" si="17"/>
        <v>0</v>
      </c>
      <c r="FE46" s="153">
        <f t="shared" si="17"/>
        <v>0</v>
      </c>
      <c r="FF46" s="153">
        <f t="shared" si="17"/>
        <v>0</v>
      </c>
      <c r="FG46" s="153">
        <f t="shared" si="17"/>
        <v>0</v>
      </c>
      <c r="FH46" s="153">
        <f t="shared" si="17"/>
        <v>0</v>
      </c>
      <c r="FI46" s="153">
        <f t="shared" si="17"/>
        <v>0</v>
      </c>
      <c r="FJ46" s="153">
        <f t="shared" si="17"/>
        <v>0</v>
      </c>
      <c r="FK46" s="153">
        <f t="shared" si="17"/>
        <v>0</v>
      </c>
      <c r="FL46" s="153">
        <f t="shared" si="17"/>
        <v>0</v>
      </c>
      <c r="FM46" s="153">
        <f t="shared" si="17"/>
        <v>0</v>
      </c>
      <c r="FN46" s="153">
        <f t="shared" si="17"/>
        <v>0</v>
      </c>
      <c r="FO46" s="153">
        <f t="shared" si="17"/>
        <v>0</v>
      </c>
      <c r="FP46" s="153">
        <f t="shared" si="17"/>
        <v>0</v>
      </c>
      <c r="FQ46" s="153">
        <f t="shared" si="17"/>
        <v>0</v>
      </c>
      <c r="FR46" s="153">
        <f t="shared" si="17"/>
        <v>0</v>
      </c>
      <c r="FS46" s="153">
        <f t="shared" si="17"/>
        <v>0</v>
      </c>
      <c r="FT46" s="153">
        <f t="shared" si="17"/>
        <v>0</v>
      </c>
      <c r="FU46" s="153">
        <f t="shared" si="17"/>
        <v>0</v>
      </c>
      <c r="FV46" s="153">
        <f t="shared" si="17"/>
        <v>0</v>
      </c>
      <c r="FW46" s="153">
        <f t="shared" si="17"/>
        <v>0</v>
      </c>
      <c r="FX46" s="153">
        <f t="shared" si="17"/>
        <v>0</v>
      </c>
      <c r="FY46" s="153">
        <f t="shared" si="17"/>
        <v>0</v>
      </c>
      <c r="FZ46" s="153">
        <f t="shared" si="17"/>
        <v>0</v>
      </c>
      <c r="GA46" s="153">
        <f t="shared" si="17"/>
        <v>0</v>
      </c>
      <c r="GB46" s="153">
        <f t="shared" si="17"/>
        <v>0</v>
      </c>
      <c r="GC46" s="153">
        <f t="shared" si="17"/>
        <v>0</v>
      </c>
      <c r="GD46" s="153">
        <f t="shared" si="17"/>
        <v>0</v>
      </c>
      <c r="GE46" s="153">
        <f t="shared" si="17"/>
        <v>0</v>
      </c>
      <c r="GF46" s="153">
        <f t="shared" si="17"/>
        <v>0</v>
      </c>
      <c r="GG46" s="153">
        <f t="shared" si="17"/>
        <v>0</v>
      </c>
      <c r="GH46" s="153">
        <f t="shared" si="17"/>
        <v>0</v>
      </c>
      <c r="GI46" s="153">
        <f t="shared" si="17"/>
        <v>0</v>
      </c>
      <c r="GJ46" s="153">
        <f t="shared" si="17"/>
        <v>0</v>
      </c>
      <c r="GK46" s="153">
        <f t="shared" si="17"/>
        <v>0</v>
      </c>
      <c r="GL46" s="153">
        <f t="shared" si="17"/>
        <v>0</v>
      </c>
      <c r="GM46" s="153">
        <f t="shared" si="17"/>
        <v>0</v>
      </c>
      <c r="GN46" s="153">
        <f t="shared" si="17"/>
        <v>0</v>
      </c>
      <c r="GO46" s="153">
        <f t="shared" si="17"/>
        <v>0</v>
      </c>
      <c r="GP46" s="153">
        <f t="shared" si="17"/>
        <v>0</v>
      </c>
      <c r="GQ46" s="153">
        <f t="shared" si="17"/>
        <v>0</v>
      </c>
      <c r="GR46" s="153">
        <f t="shared" si="17"/>
        <v>0</v>
      </c>
      <c r="GS46" s="153">
        <f t="shared" si="17"/>
        <v>0</v>
      </c>
      <c r="GT46" s="153">
        <f t="shared" si="17"/>
        <v>0</v>
      </c>
      <c r="GU46" s="153">
        <f t="shared" si="17"/>
        <v>0</v>
      </c>
      <c r="GV46" s="153">
        <f t="shared" si="17"/>
        <v>0</v>
      </c>
      <c r="GW46" s="153">
        <f t="shared" si="17"/>
        <v>0</v>
      </c>
      <c r="GX46" s="153">
        <f t="shared" si="17"/>
        <v>0</v>
      </c>
      <c r="GY46" s="153">
        <f t="shared" si="17"/>
        <v>0</v>
      </c>
      <c r="GZ46" s="153">
        <f t="shared" si="17"/>
        <v>0</v>
      </c>
      <c r="HA46" s="153">
        <f t="shared" si="17"/>
        <v>0</v>
      </c>
      <c r="HB46" s="153">
        <f t="shared" si="17"/>
        <v>0</v>
      </c>
      <c r="HC46" s="153">
        <f t="shared" si="18"/>
        <v>0</v>
      </c>
      <c r="HD46" s="153">
        <f t="shared" si="18"/>
        <v>0</v>
      </c>
      <c r="HE46" s="153">
        <f t="shared" si="18"/>
        <v>0</v>
      </c>
      <c r="HF46" s="153">
        <f t="shared" si="18"/>
        <v>0</v>
      </c>
      <c r="HG46" s="153">
        <f t="shared" si="18"/>
        <v>0</v>
      </c>
      <c r="HH46" s="153">
        <f t="shared" si="18"/>
        <v>0</v>
      </c>
      <c r="HI46" s="153">
        <f t="shared" si="18"/>
        <v>0</v>
      </c>
      <c r="HJ46" s="153">
        <f t="shared" si="18"/>
        <v>0</v>
      </c>
      <c r="HK46" s="153">
        <f t="shared" si="18"/>
        <v>0</v>
      </c>
      <c r="HL46" s="153">
        <f t="shared" si="18"/>
        <v>0</v>
      </c>
      <c r="HM46" s="153">
        <f t="shared" si="18"/>
        <v>0</v>
      </c>
      <c r="HN46" s="153">
        <f t="shared" si="18"/>
        <v>0</v>
      </c>
      <c r="HO46" s="153">
        <f t="shared" si="18"/>
        <v>0</v>
      </c>
      <c r="HP46" s="153">
        <f t="shared" si="18"/>
        <v>0</v>
      </c>
      <c r="HQ46" s="153">
        <f t="shared" si="18"/>
        <v>0</v>
      </c>
      <c r="HR46" s="153">
        <f t="shared" si="18"/>
        <v>0</v>
      </c>
      <c r="HS46" s="153">
        <f t="shared" si="18"/>
        <v>0</v>
      </c>
      <c r="HT46" s="153">
        <f t="shared" si="18"/>
        <v>0</v>
      </c>
      <c r="HU46" s="153">
        <f t="shared" si="18"/>
        <v>0</v>
      </c>
      <c r="HV46" s="153">
        <f t="shared" si="18"/>
        <v>0</v>
      </c>
      <c r="HW46" s="153">
        <f t="shared" si="18"/>
        <v>0</v>
      </c>
      <c r="HX46" s="153">
        <f t="shared" si="18"/>
        <v>0</v>
      </c>
      <c r="HY46" s="153">
        <f t="shared" si="18"/>
        <v>0</v>
      </c>
      <c r="HZ46" s="153">
        <f t="shared" si="18"/>
        <v>0</v>
      </c>
      <c r="IA46" s="153">
        <f t="shared" si="18"/>
        <v>0</v>
      </c>
      <c r="IB46" s="153">
        <f t="shared" si="18"/>
        <v>0</v>
      </c>
      <c r="IC46" s="153">
        <f t="shared" si="18"/>
        <v>0</v>
      </c>
      <c r="ID46" s="153">
        <f t="shared" si="18"/>
        <v>0</v>
      </c>
      <c r="IE46" s="153">
        <f t="shared" si="18"/>
        <v>0</v>
      </c>
      <c r="IF46" s="153">
        <f t="shared" si="18"/>
        <v>0</v>
      </c>
      <c r="IG46" s="153">
        <f t="shared" si="18"/>
        <v>0</v>
      </c>
      <c r="IH46" s="153">
        <f t="shared" si="18"/>
        <v>0</v>
      </c>
      <c r="II46" s="153">
        <f t="shared" si="18"/>
        <v>0</v>
      </c>
      <c r="IJ46" s="153">
        <f t="shared" si="18"/>
        <v>0</v>
      </c>
      <c r="IK46" s="153">
        <f t="shared" si="18"/>
        <v>0</v>
      </c>
      <c r="IL46" s="153">
        <f t="shared" si="18"/>
        <v>0</v>
      </c>
      <c r="IM46" s="153">
        <f t="shared" si="18"/>
        <v>0</v>
      </c>
      <c r="IN46" s="153">
        <f t="shared" si="18"/>
        <v>0</v>
      </c>
      <c r="IO46" s="153">
        <f t="shared" si="18"/>
        <v>0</v>
      </c>
      <c r="IP46" s="153">
        <f t="shared" si="18"/>
        <v>0</v>
      </c>
      <c r="IQ46" s="153">
        <f t="shared" si="18"/>
        <v>0</v>
      </c>
      <c r="IR46" s="153">
        <f t="shared" si="18"/>
        <v>0</v>
      </c>
      <c r="IS46" s="153">
        <f t="shared" si="18"/>
        <v>0</v>
      </c>
      <c r="IT46" s="153">
        <f t="shared" si="18"/>
        <v>0</v>
      </c>
      <c r="IU46" s="153">
        <f t="shared" si="18"/>
        <v>0</v>
      </c>
      <c r="IV46" s="153">
        <f t="shared" si="18"/>
        <v>0</v>
      </c>
      <c r="IW46" s="153">
        <f t="shared" si="18"/>
        <v>0</v>
      </c>
      <c r="IX46" s="153">
        <f t="shared" si="18"/>
        <v>0</v>
      </c>
      <c r="IY46" s="153">
        <f t="shared" si="18"/>
        <v>0</v>
      </c>
      <c r="IZ46" s="153">
        <f t="shared" si="18"/>
        <v>0</v>
      </c>
      <c r="JA46" s="153">
        <f t="shared" si="18"/>
        <v>0</v>
      </c>
      <c r="JB46" s="153">
        <f t="shared" si="18"/>
        <v>0</v>
      </c>
      <c r="JC46" s="153">
        <f t="shared" si="18"/>
        <v>0</v>
      </c>
      <c r="JD46" s="153">
        <f t="shared" si="18"/>
        <v>0</v>
      </c>
      <c r="JE46" s="153">
        <f t="shared" si="18"/>
        <v>0</v>
      </c>
      <c r="JF46" s="153">
        <f t="shared" si="18"/>
        <v>0</v>
      </c>
      <c r="JG46" s="153">
        <f t="shared" si="18"/>
        <v>0</v>
      </c>
      <c r="JH46" s="153">
        <f t="shared" si="18"/>
        <v>0</v>
      </c>
      <c r="JI46" s="153">
        <f t="shared" si="18"/>
        <v>0</v>
      </c>
      <c r="JJ46" s="153">
        <f t="shared" si="18"/>
        <v>0</v>
      </c>
      <c r="JK46" s="153">
        <f t="shared" si="18"/>
        <v>0</v>
      </c>
      <c r="JL46" s="153">
        <f t="shared" si="18"/>
        <v>0</v>
      </c>
      <c r="JM46" s="153">
        <f t="shared" si="18"/>
        <v>0</v>
      </c>
      <c r="JN46" s="153">
        <f t="shared" si="18"/>
        <v>0</v>
      </c>
      <c r="JO46" s="153">
        <f t="shared" si="19"/>
        <v>0</v>
      </c>
      <c r="JP46" s="153">
        <f t="shared" si="19"/>
        <v>0</v>
      </c>
      <c r="JQ46" s="153">
        <f t="shared" si="19"/>
        <v>0</v>
      </c>
      <c r="JR46" s="153">
        <f t="shared" si="19"/>
        <v>0</v>
      </c>
      <c r="JS46" s="153">
        <f t="shared" si="19"/>
        <v>0</v>
      </c>
      <c r="JT46" s="153">
        <f t="shared" si="19"/>
        <v>0</v>
      </c>
      <c r="JU46" s="153">
        <f t="shared" si="19"/>
        <v>0</v>
      </c>
      <c r="JV46" s="153">
        <f t="shared" si="19"/>
        <v>0</v>
      </c>
      <c r="JW46" s="153">
        <f t="shared" si="19"/>
        <v>0</v>
      </c>
      <c r="JX46" s="153">
        <f t="shared" si="19"/>
        <v>0</v>
      </c>
      <c r="JY46" s="153">
        <f t="shared" si="19"/>
        <v>0</v>
      </c>
      <c r="JZ46" s="153">
        <f t="shared" si="19"/>
        <v>0</v>
      </c>
      <c r="KA46" s="153">
        <f t="shared" si="19"/>
        <v>0</v>
      </c>
      <c r="KB46" s="153">
        <f t="shared" si="19"/>
        <v>0</v>
      </c>
      <c r="KC46" s="153">
        <f t="shared" si="19"/>
        <v>0</v>
      </c>
      <c r="KD46" s="153">
        <f t="shared" si="19"/>
        <v>0</v>
      </c>
      <c r="KE46" s="153">
        <f t="shared" si="19"/>
        <v>0</v>
      </c>
      <c r="KF46" s="153">
        <f t="shared" si="19"/>
        <v>0</v>
      </c>
      <c r="KG46" s="153">
        <f t="shared" si="19"/>
        <v>0</v>
      </c>
      <c r="KH46" s="153">
        <f t="shared" si="19"/>
        <v>0</v>
      </c>
      <c r="KI46" s="153">
        <f t="shared" si="19"/>
        <v>0</v>
      </c>
      <c r="KJ46" s="153">
        <f t="shared" si="19"/>
        <v>0</v>
      </c>
      <c r="KK46" s="153">
        <f t="shared" si="19"/>
        <v>0</v>
      </c>
      <c r="KL46" s="153">
        <f t="shared" si="19"/>
        <v>0</v>
      </c>
      <c r="KM46" s="153">
        <f t="shared" si="19"/>
        <v>0</v>
      </c>
      <c r="KN46" s="153">
        <f t="shared" si="19"/>
        <v>0</v>
      </c>
      <c r="KO46" s="153">
        <f t="shared" si="19"/>
        <v>0</v>
      </c>
      <c r="KP46" s="153">
        <f t="shared" si="19"/>
        <v>0</v>
      </c>
      <c r="KQ46" s="153">
        <f t="shared" si="19"/>
        <v>0</v>
      </c>
      <c r="KR46" s="153">
        <f t="shared" si="19"/>
        <v>0</v>
      </c>
      <c r="KS46" s="153">
        <f t="shared" si="19"/>
        <v>0</v>
      </c>
      <c r="KT46" s="19"/>
    </row>
    <row r="47" spans="2:306" ht="5.25" customHeight="1">
      <c r="B47" s="174"/>
      <c r="C47" s="154"/>
      <c r="D47" s="21"/>
      <c r="E47" s="21"/>
      <c r="F47" s="155"/>
      <c r="G47" s="156"/>
      <c r="H47" s="157"/>
      <c r="I47" s="157"/>
      <c r="J47" s="22"/>
      <c r="K47" s="3"/>
      <c r="L47" s="158"/>
      <c r="M47" s="3"/>
      <c r="N47" s="3"/>
      <c r="O47" s="3"/>
      <c r="P47" s="15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22"/>
    </row>
    <row r="48" spans="2:306" ht="5.25" customHeight="1">
      <c r="B48" s="172" t="s">
        <v>2</v>
      </c>
      <c r="C48" s="125"/>
      <c r="D48" s="126"/>
      <c r="E48" s="126"/>
      <c r="F48" s="127"/>
      <c r="G48" s="128"/>
      <c r="H48" s="129"/>
      <c r="I48" s="130"/>
      <c r="J48" s="14"/>
      <c r="K48" s="13"/>
      <c r="L48" s="131"/>
      <c r="M48" s="13"/>
      <c r="N48" s="13"/>
      <c r="O48" s="13"/>
      <c r="P48" s="11"/>
      <c r="Q48" s="132"/>
      <c r="R48" s="13"/>
      <c r="S48" s="13"/>
      <c r="T48" s="13"/>
      <c r="U48" s="133"/>
      <c r="V48" s="13"/>
      <c r="W48" s="13"/>
      <c r="X48" s="13"/>
      <c r="Y48" s="133"/>
      <c r="Z48" s="13"/>
      <c r="AA48" s="13"/>
      <c r="AB48" s="13"/>
      <c r="AC48" s="13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4"/>
    </row>
    <row r="49" spans="2:306" ht="16.5" customHeight="1">
      <c r="B49" s="173"/>
      <c r="C49" s="134"/>
      <c r="F49" s="135"/>
      <c r="G49" s="134"/>
      <c r="H49" s="136" t="s">
        <v>86</v>
      </c>
      <c r="I49" s="78"/>
      <c r="J49" s="19"/>
      <c r="L49"/>
      <c r="P49" s="137"/>
      <c r="Q49" s="122" t="s">
        <v>87</v>
      </c>
      <c r="R49" s="5">
        <v>1</v>
      </c>
      <c r="S49" s="5">
        <v>2</v>
      </c>
      <c r="T49" s="5">
        <v>3</v>
      </c>
      <c r="U49" s="5">
        <v>4</v>
      </c>
      <c r="V49" s="5">
        <v>5</v>
      </c>
      <c r="W49" s="5">
        <v>6</v>
      </c>
      <c r="X49" s="5">
        <v>7</v>
      </c>
      <c r="Y49" s="5">
        <v>8</v>
      </c>
      <c r="Z49" s="5">
        <v>9</v>
      </c>
      <c r="AA49" s="5">
        <v>10</v>
      </c>
      <c r="AB49" s="5">
        <v>11</v>
      </c>
      <c r="AC49" s="5">
        <v>12</v>
      </c>
      <c r="AD49" s="5">
        <v>13</v>
      </c>
      <c r="AE49" s="5">
        <v>14</v>
      </c>
      <c r="AF49" s="5">
        <v>15</v>
      </c>
      <c r="AG49" s="5">
        <v>16</v>
      </c>
      <c r="AH49" s="5">
        <v>17</v>
      </c>
      <c r="AI49" s="5">
        <v>18</v>
      </c>
      <c r="AJ49" s="5">
        <v>19</v>
      </c>
      <c r="AK49" s="5">
        <v>20</v>
      </c>
      <c r="AL49" s="5">
        <v>21</v>
      </c>
      <c r="AM49" s="5">
        <v>22</v>
      </c>
      <c r="AN49" s="5">
        <v>23</v>
      </c>
      <c r="AO49" s="5">
        <v>24</v>
      </c>
      <c r="AP49" s="5">
        <v>25</v>
      </c>
      <c r="AQ49" s="5">
        <v>26</v>
      </c>
      <c r="AR49" s="5">
        <v>27</v>
      </c>
      <c r="AS49" s="5">
        <v>28</v>
      </c>
      <c r="AT49" s="5">
        <v>29</v>
      </c>
      <c r="AU49" s="5">
        <v>30</v>
      </c>
      <c r="AV49" s="5">
        <v>31</v>
      </c>
      <c r="AW49" s="5">
        <v>32</v>
      </c>
      <c r="AX49" s="5">
        <v>33</v>
      </c>
      <c r="AY49" s="5">
        <v>34</v>
      </c>
      <c r="AZ49" s="5">
        <v>35</v>
      </c>
      <c r="BA49" s="5">
        <v>36</v>
      </c>
      <c r="BB49" s="5">
        <v>37</v>
      </c>
      <c r="BC49" s="5">
        <v>38</v>
      </c>
      <c r="BD49" s="5">
        <v>39</v>
      </c>
      <c r="BE49" s="5">
        <v>40</v>
      </c>
      <c r="BF49" s="5">
        <v>41</v>
      </c>
      <c r="BG49" s="5">
        <v>42</v>
      </c>
      <c r="BH49" s="5">
        <v>43</v>
      </c>
      <c r="BI49" s="5">
        <v>44</v>
      </c>
      <c r="BJ49" s="5">
        <v>45</v>
      </c>
      <c r="BK49" s="5">
        <v>46</v>
      </c>
      <c r="BL49" s="5">
        <v>47</v>
      </c>
      <c r="BM49" s="5">
        <v>48</v>
      </c>
      <c r="BN49" s="5">
        <v>49</v>
      </c>
      <c r="BO49" s="5">
        <v>50</v>
      </c>
      <c r="BP49" s="5">
        <v>51</v>
      </c>
      <c r="BQ49" s="5">
        <v>52</v>
      </c>
      <c r="BR49" s="5">
        <v>53</v>
      </c>
      <c r="BS49" s="5">
        <v>54</v>
      </c>
      <c r="BT49" s="5">
        <v>55</v>
      </c>
      <c r="BU49" s="5">
        <v>56</v>
      </c>
      <c r="BV49" s="5">
        <v>57</v>
      </c>
      <c r="BW49" s="5">
        <v>58</v>
      </c>
      <c r="BX49" s="5">
        <v>59</v>
      </c>
      <c r="BY49" s="5">
        <v>60</v>
      </c>
      <c r="BZ49" s="5">
        <v>61</v>
      </c>
      <c r="CA49" s="5">
        <v>62</v>
      </c>
      <c r="CB49" s="5">
        <v>63</v>
      </c>
      <c r="CC49" s="5">
        <v>64</v>
      </c>
      <c r="CD49" s="5">
        <v>65</v>
      </c>
      <c r="CE49" s="5">
        <v>66</v>
      </c>
      <c r="CF49" s="5">
        <v>67</v>
      </c>
      <c r="CG49" s="5">
        <v>68</v>
      </c>
      <c r="CH49" s="5">
        <v>69</v>
      </c>
      <c r="CI49" s="5">
        <v>70</v>
      </c>
      <c r="CJ49" s="5">
        <v>71</v>
      </c>
      <c r="CK49" s="5">
        <v>72</v>
      </c>
      <c r="CL49" s="5">
        <v>73</v>
      </c>
      <c r="CM49" s="5">
        <v>74</v>
      </c>
      <c r="CN49" s="5">
        <v>75</v>
      </c>
      <c r="CO49" s="5">
        <v>76</v>
      </c>
      <c r="CP49" s="5">
        <v>77</v>
      </c>
      <c r="CQ49" s="5">
        <v>78</v>
      </c>
      <c r="CR49" s="5">
        <v>79</v>
      </c>
      <c r="CS49" s="5">
        <v>80</v>
      </c>
      <c r="CT49" s="5">
        <v>81</v>
      </c>
      <c r="CU49" s="5">
        <v>82</v>
      </c>
      <c r="CV49" s="5">
        <v>83</v>
      </c>
      <c r="CW49" s="5">
        <v>84</v>
      </c>
      <c r="CX49" s="5">
        <v>85</v>
      </c>
      <c r="CY49" s="5">
        <v>86</v>
      </c>
      <c r="CZ49" s="5">
        <v>87</v>
      </c>
      <c r="DA49" s="5">
        <v>88</v>
      </c>
      <c r="DB49" s="5">
        <v>89</v>
      </c>
      <c r="DC49" s="5">
        <v>90</v>
      </c>
      <c r="DD49" s="5">
        <v>91</v>
      </c>
      <c r="DE49" s="5">
        <v>92</v>
      </c>
      <c r="DF49" s="5">
        <v>93</v>
      </c>
      <c r="DG49" s="5">
        <v>94</v>
      </c>
      <c r="DH49" s="5">
        <v>95</v>
      </c>
      <c r="DI49" s="5">
        <v>96</v>
      </c>
      <c r="DJ49" s="5">
        <v>97</v>
      </c>
      <c r="DK49" s="5">
        <v>98</v>
      </c>
      <c r="DL49" s="5">
        <v>99</v>
      </c>
      <c r="DM49" s="5">
        <v>100</v>
      </c>
      <c r="DN49" s="5">
        <v>101</v>
      </c>
      <c r="DO49" s="5">
        <v>102</v>
      </c>
      <c r="DP49" s="5">
        <v>103</v>
      </c>
      <c r="DQ49" s="5">
        <v>104</v>
      </c>
      <c r="DR49" s="5">
        <v>105</v>
      </c>
      <c r="DS49" s="5">
        <v>106</v>
      </c>
      <c r="DT49" s="5">
        <v>107</v>
      </c>
      <c r="DU49" s="5">
        <v>108</v>
      </c>
      <c r="DV49" s="5">
        <v>109</v>
      </c>
      <c r="DW49" s="5">
        <v>110</v>
      </c>
      <c r="DX49" s="5">
        <v>111</v>
      </c>
      <c r="DY49" s="5">
        <v>112</v>
      </c>
      <c r="DZ49" s="5">
        <v>113</v>
      </c>
      <c r="EA49" s="5">
        <v>114</v>
      </c>
      <c r="EB49" s="5">
        <v>115</v>
      </c>
      <c r="EC49" s="5">
        <v>116</v>
      </c>
      <c r="ED49" s="5">
        <v>117</v>
      </c>
      <c r="EE49" s="5">
        <v>118</v>
      </c>
      <c r="EF49" s="5">
        <v>119</v>
      </c>
      <c r="EG49" s="5">
        <v>120</v>
      </c>
      <c r="EH49" s="5">
        <v>121</v>
      </c>
      <c r="EI49" s="5">
        <v>122</v>
      </c>
      <c r="EJ49" s="5">
        <v>123</v>
      </c>
      <c r="EK49" s="5">
        <v>124</v>
      </c>
      <c r="EL49" s="5">
        <v>125</v>
      </c>
      <c r="EM49" s="5">
        <v>126</v>
      </c>
      <c r="EN49" s="5">
        <v>127</v>
      </c>
      <c r="EO49" s="5">
        <v>128</v>
      </c>
      <c r="EP49" s="5">
        <v>129</v>
      </c>
      <c r="EQ49" s="5">
        <v>130</v>
      </c>
      <c r="ER49" s="5">
        <v>131</v>
      </c>
      <c r="ES49" s="5">
        <v>132</v>
      </c>
      <c r="ET49" s="5">
        <v>133</v>
      </c>
      <c r="EU49" s="5">
        <v>134</v>
      </c>
      <c r="EV49" s="5">
        <v>135</v>
      </c>
      <c r="EW49" s="5">
        <v>136</v>
      </c>
      <c r="EX49" s="5">
        <v>137</v>
      </c>
      <c r="EY49" s="5">
        <v>138</v>
      </c>
      <c r="EZ49" s="5">
        <v>139</v>
      </c>
      <c r="FA49" s="5">
        <v>140</v>
      </c>
      <c r="FB49" s="5">
        <v>141</v>
      </c>
      <c r="FC49" s="5">
        <v>142</v>
      </c>
      <c r="FD49" s="5">
        <v>143</v>
      </c>
      <c r="FE49" s="5">
        <v>144</v>
      </c>
      <c r="FF49" s="5">
        <v>145</v>
      </c>
      <c r="FG49" s="5">
        <v>146</v>
      </c>
      <c r="FH49" s="5">
        <v>147</v>
      </c>
      <c r="FI49" s="5">
        <v>148</v>
      </c>
      <c r="FJ49" s="5">
        <v>149</v>
      </c>
      <c r="FK49" s="5">
        <v>150</v>
      </c>
      <c r="FL49" s="5">
        <v>151</v>
      </c>
      <c r="FM49" s="5">
        <v>152</v>
      </c>
      <c r="FN49" s="5">
        <v>153</v>
      </c>
      <c r="FO49" s="5">
        <v>154</v>
      </c>
      <c r="FP49" s="5">
        <v>155</v>
      </c>
      <c r="FQ49" s="5">
        <v>156</v>
      </c>
      <c r="FR49" s="5">
        <v>157</v>
      </c>
      <c r="FS49" s="5">
        <v>158</v>
      </c>
      <c r="FT49" s="5">
        <v>159</v>
      </c>
      <c r="FU49" s="5">
        <v>160</v>
      </c>
      <c r="FV49" s="5">
        <v>161</v>
      </c>
      <c r="FW49" s="5">
        <v>162</v>
      </c>
      <c r="FX49" s="5">
        <v>163</v>
      </c>
      <c r="FY49" s="5">
        <v>164</v>
      </c>
      <c r="FZ49" s="5">
        <v>165</v>
      </c>
      <c r="GA49" s="5">
        <v>166</v>
      </c>
      <c r="GB49" s="5">
        <v>167</v>
      </c>
      <c r="GC49" s="5">
        <v>168</v>
      </c>
      <c r="GD49" s="5">
        <v>169</v>
      </c>
      <c r="GE49" s="5">
        <v>170</v>
      </c>
      <c r="GF49" s="5">
        <v>171</v>
      </c>
      <c r="GG49" s="5">
        <v>172</v>
      </c>
      <c r="GH49" s="5">
        <v>173</v>
      </c>
      <c r="GI49" s="5">
        <v>174</v>
      </c>
      <c r="GJ49" s="5">
        <v>175</v>
      </c>
      <c r="GK49" s="5">
        <v>176</v>
      </c>
      <c r="GL49" s="5">
        <v>177</v>
      </c>
      <c r="GM49" s="5">
        <v>178</v>
      </c>
      <c r="GN49" s="5">
        <v>179</v>
      </c>
      <c r="GO49" s="5">
        <v>180</v>
      </c>
      <c r="GP49" s="5">
        <v>181</v>
      </c>
      <c r="GQ49" s="5">
        <v>182</v>
      </c>
      <c r="GR49" s="5">
        <v>183</v>
      </c>
      <c r="GS49" s="5">
        <v>184</v>
      </c>
      <c r="GT49" s="5">
        <v>185</v>
      </c>
      <c r="GU49" s="5">
        <v>186</v>
      </c>
      <c r="GV49" s="5">
        <v>187</v>
      </c>
      <c r="GW49" s="5">
        <v>188</v>
      </c>
      <c r="GX49" s="5">
        <v>189</v>
      </c>
      <c r="GY49" s="5">
        <v>190</v>
      </c>
      <c r="GZ49" s="5">
        <v>191</v>
      </c>
      <c r="HA49" s="5">
        <v>192</v>
      </c>
      <c r="HB49" s="5">
        <v>193</v>
      </c>
      <c r="HC49" s="5">
        <v>194</v>
      </c>
      <c r="HD49" s="5">
        <v>195</v>
      </c>
      <c r="HE49" s="5">
        <v>196</v>
      </c>
      <c r="HF49" s="5">
        <v>197</v>
      </c>
      <c r="HG49" s="5">
        <v>198</v>
      </c>
      <c r="HH49" s="5">
        <v>199</v>
      </c>
      <c r="HI49" s="5">
        <v>200</v>
      </c>
      <c r="HJ49" s="5">
        <v>201</v>
      </c>
      <c r="HK49" s="5">
        <v>202</v>
      </c>
      <c r="HL49" s="5">
        <v>203</v>
      </c>
      <c r="HM49" s="5">
        <v>204</v>
      </c>
      <c r="HN49" s="5">
        <v>205</v>
      </c>
      <c r="HO49" s="5">
        <v>206</v>
      </c>
      <c r="HP49" s="5">
        <v>207</v>
      </c>
      <c r="HQ49" s="5">
        <v>208</v>
      </c>
      <c r="HR49" s="5">
        <v>209</v>
      </c>
      <c r="HS49" s="5">
        <v>210</v>
      </c>
      <c r="HT49" s="5">
        <v>211</v>
      </c>
      <c r="HU49" s="5">
        <v>212</v>
      </c>
      <c r="HV49" s="5">
        <v>213</v>
      </c>
      <c r="HW49" s="5">
        <v>214</v>
      </c>
      <c r="HX49" s="5">
        <v>215</v>
      </c>
      <c r="HY49" s="5">
        <v>216</v>
      </c>
      <c r="HZ49" s="5">
        <v>217</v>
      </c>
      <c r="IA49" s="5">
        <v>218</v>
      </c>
      <c r="IB49" s="5">
        <v>219</v>
      </c>
      <c r="IC49" s="5">
        <v>220</v>
      </c>
      <c r="ID49" s="5">
        <v>221</v>
      </c>
      <c r="IE49" s="5">
        <v>222</v>
      </c>
      <c r="IF49" s="5">
        <v>223</v>
      </c>
      <c r="IG49" s="5">
        <v>224</v>
      </c>
      <c r="IH49" s="5">
        <v>225</v>
      </c>
      <c r="II49" s="5">
        <v>226</v>
      </c>
      <c r="IJ49" s="5">
        <v>227</v>
      </c>
      <c r="IK49" s="5">
        <v>228</v>
      </c>
      <c r="IL49" s="5">
        <v>229</v>
      </c>
      <c r="IM49" s="5">
        <v>230</v>
      </c>
      <c r="IN49" s="5">
        <v>231</v>
      </c>
      <c r="IO49" s="5">
        <v>232</v>
      </c>
      <c r="IP49" s="5">
        <v>233</v>
      </c>
      <c r="IQ49" s="5">
        <v>234</v>
      </c>
      <c r="IR49" s="5">
        <v>235</v>
      </c>
      <c r="IS49" s="5">
        <v>236</v>
      </c>
      <c r="IT49" s="5">
        <v>237</v>
      </c>
      <c r="IU49" s="5">
        <v>238</v>
      </c>
      <c r="IV49" s="5">
        <v>239</v>
      </c>
      <c r="IW49" s="5">
        <v>240</v>
      </c>
      <c r="IX49" s="5">
        <v>241</v>
      </c>
      <c r="IY49" s="5">
        <v>242</v>
      </c>
      <c r="IZ49" s="5">
        <v>243</v>
      </c>
      <c r="JA49" s="5">
        <v>244</v>
      </c>
      <c r="JB49" s="5">
        <v>245</v>
      </c>
      <c r="JC49" s="5">
        <v>246</v>
      </c>
      <c r="JD49" s="5">
        <v>247</v>
      </c>
      <c r="JE49" s="5">
        <v>248</v>
      </c>
      <c r="JF49" s="5">
        <v>249</v>
      </c>
      <c r="JG49" s="5">
        <v>250</v>
      </c>
      <c r="JH49" s="5">
        <v>251</v>
      </c>
      <c r="JI49" s="5">
        <v>252</v>
      </c>
      <c r="JJ49" s="5">
        <v>253</v>
      </c>
      <c r="JK49" s="5">
        <v>254</v>
      </c>
      <c r="JL49" s="5">
        <v>255</v>
      </c>
      <c r="JM49" s="5">
        <v>256</v>
      </c>
      <c r="JN49" s="5">
        <v>257</v>
      </c>
      <c r="JO49" s="5">
        <v>258</v>
      </c>
      <c r="JP49" s="5">
        <v>259</v>
      </c>
      <c r="JQ49" s="5">
        <v>260</v>
      </c>
      <c r="JR49" s="5">
        <v>261</v>
      </c>
      <c r="JS49" s="5">
        <v>262</v>
      </c>
      <c r="JT49" s="5">
        <v>263</v>
      </c>
      <c r="JU49" s="5">
        <v>264</v>
      </c>
      <c r="JV49" s="5">
        <v>265</v>
      </c>
      <c r="JW49" s="5">
        <v>266</v>
      </c>
      <c r="JX49" s="5">
        <v>267</v>
      </c>
      <c r="JY49" s="5">
        <v>268</v>
      </c>
      <c r="JZ49" s="5">
        <v>269</v>
      </c>
      <c r="KA49" s="5">
        <v>270</v>
      </c>
      <c r="KB49" s="5">
        <v>271</v>
      </c>
      <c r="KC49" s="5">
        <v>272</v>
      </c>
      <c r="KD49" s="5">
        <v>273</v>
      </c>
      <c r="KE49" s="5">
        <v>274</v>
      </c>
      <c r="KF49" s="5">
        <v>275</v>
      </c>
      <c r="KG49" s="5">
        <v>276</v>
      </c>
      <c r="KH49" s="5">
        <v>277</v>
      </c>
      <c r="KI49" s="5">
        <v>278</v>
      </c>
      <c r="KJ49" s="5">
        <v>279</v>
      </c>
      <c r="KK49" s="5">
        <v>280</v>
      </c>
      <c r="KL49" s="5">
        <v>281</v>
      </c>
      <c r="KM49" s="5">
        <v>282</v>
      </c>
      <c r="KN49" s="5">
        <v>283</v>
      </c>
      <c r="KO49" s="5">
        <v>284</v>
      </c>
      <c r="KP49" s="5">
        <v>285</v>
      </c>
      <c r="KQ49" s="5">
        <v>286</v>
      </c>
      <c r="KR49" s="5">
        <v>287</v>
      </c>
      <c r="KS49" s="5">
        <v>288</v>
      </c>
      <c r="KT49" s="19"/>
    </row>
    <row r="50" spans="2:306" ht="18.75">
      <c r="B50" s="173"/>
      <c r="C50" s="134"/>
      <c r="F50" s="135" t="s">
        <v>88</v>
      </c>
      <c r="G50" s="134"/>
      <c r="H50" s="138" t="s">
        <v>89</v>
      </c>
      <c r="I50" s="139"/>
      <c r="J50" s="19"/>
      <c r="L50" s="80" t="s">
        <v>90</v>
      </c>
      <c r="M50" s="80" t="s">
        <v>91</v>
      </c>
      <c r="N50" s="80" t="s">
        <v>92</v>
      </c>
      <c r="P50" s="134"/>
      <c r="Q50" s="138" t="s">
        <v>93</v>
      </c>
      <c r="R50" s="140"/>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c r="DZ50" s="141"/>
      <c r="EA50" s="141"/>
      <c r="EB50" s="141"/>
      <c r="EC50" s="141"/>
      <c r="ED50" s="141"/>
      <c r="EE50" s="141"/>
      <c r="EF50" s="141"/>
      <c r="EG50" s="141"/>
      <c r="EH50" s="141"/>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41"/>
      <c r="FG50" s="141"/>
      <c r="FH50" s="141"/>
      <c r="FI50" s="141"/>
      <c r="FJ50" s="141"/>
      <c r="FK50" s="141"/>
      <c r="FL50" s="141"/>
      <c r="FM50" s="141"/>
      <c r="FN50" s="141"/>
      <c r="FO50" s="141"/>
      <c r="FP50" s="141"/>
      <c r="FQ50" s="141"/>
      <c r="FR50" s="141"/>
      <c r="FS50" s="141"/>
      <c r="FT50" s="141"/>
      <c r="FU50" s="141"/>
      <c r="FV50" s="141"/>
      <c r="FW50" s="141"/>
      <c r="FX50" s="141"/>
      <c r="FY50" s="141"/>
      <c r="FZ50" s="141"/>
      <c r="GA50" s="141"/>
      <c r="GB50" s="141"/>
      <c r="GC50" s="141"/>
      <c r="GD50" s="141"/>
      <c r="GE50" s="141"/>
      <c r="GF50" s="141"/>
      <c r="GG50" s="141"/>
      <c r="GH50" s="141"/>
      <c r="GI50" s="141"/>
      <c r="GJ50" s="141"/>
      <c r="GK50" s="141"/>
      <c r="GL50" s="141"/>
      <c r="GM50" s="141"/>
      <c r="GN50" s="141"/>
      <c r="GO50" s="141"/>
      <c r="GP50" s="141"/>
      <c r="GQ50" s="141"/>
      <c r="GR50" s="141"/>
      <c r="GS50" s="141"/>
      <c r="GT50" s="141"/>
      <c r="GU50" s="141"/>
      <c r="GV50" s="141"/>
      <c r="GW50" s="141"/>
      <c r="GX50" s="141"/>
      <c r="GY50" s="141"/>
      <c r="GZ50" s="141"/>
      <c r="HA50" s="141"/>
      <c r="HB50" s="141"/>
      <c r="HC50" s="141"/>
      <c r="HD50" s="141"/>
      <c r="HE50" s="141"/>
      <c r="HF50" s="141"/>
      <c r="HG50" s="141"/>
      <c r="HH50" s="141"/>
      <c r="HI50" s="141"/>
      <c r="HJ50" s="141"/>
      <c r="HK50" s="141"/>
      <c r="HL50" s="141"/>
      <c r="HM50" s="141"/>
      <c r="HN50" s="141"/>
      <c r="HO50" s="141"/>
      <c r="HP50" s="141"/>
      <c r="HQ50" s="141"/>
      <c r="HR50" s="141"/>
      <c r="HS50" s="141"/>
      <c r="HT50" s="141"/>
      <c r="HU50" s="141"/>
      <c r="HV50" s="141"/>
      <c r="HW50" s="141"/>
      <c r="HX50" s="141"/>
      <c r="HY50" s="141"/>
      <c r="HZ50" s="141"/>
      <c r="IA50" s="141"/>
      <c r="IB50" s="141"/>
      <c r="IC50" s="141"/>
      <c r="ID50" s="141"/>
      <c r="IE50" s="141"/>
      <c r="IF50" s="141"/>
      <c r="IG50" s="141"/>
      <c r="IH50" s="141"/>
      <c r="II50" s="141"/>
      <c r="IJ50" s="141"/>
      <c r="IK50" s="141"/>
      <c r="IL50" s="141"/>
      <c r="IM50" s="141"/>
      <c r="IN50" s="141"/>
      <c r="IO50" s="141"/>
      <c r="IP50" s="141"/>
      <c r="IQ50" s="141"/>
      <c r="IR50" s="141"/>
      <c r="IS50" s="141"/>
      <c r="IT50" s="141"/>
      <c r="IU50" s="141"/>
      <c r="IV50" s="141"/>
      <c r="IW50" s="141"/>
      <c r="IX50" s="141"/>
      <c r="IY50" s="141"/>
      <c r="IZ50" s="141"/>
      <c r="JA50" s="141"/>
      <c r="JB50" s="141"/>
      <c r="JC50" s="141"/>
      <c r="JD50" s="141"/>
      <c r="JE50" s="141"/>
      <c r="JF50" s="141"/>
      <c r="JG50" s="141"/>
      <c r="JH50" s="141"/>
      <c r="JI50" s="141"/>
      <c r="JJ50" s="141"/>
      <c r="JK50" s="141"/>
      <c r="JL50" s="141"/>
      <c r="JM50" s="141"/>
      <c r="JN50" s="141"/>
      <c r="JO50" s="141"/>
      <c r="JP50" s="141"/>
      <c r="JQ50" s="141"/>
      <c r="JR50" s="141"/>
      <c r="JS50" s="141"/>
      <c r="JT50" s="141"/>
      <c r="JU50" s="141"/>
      <c r="JV50" s="141"/>
      <c r="JW50" s="141"/>
      <c r="JX50" s="141"/>
      <c r="JY50" s="141"/>
      <c r="JZ50" s="141"/>
      <c r="KA50" s="141"/>
      <c r="KB50" s="141"/>
      <c r="KC50" s="141"/>
      <c r="KD50" s="141"/>
      <c r="KE50" s="141"/>
      <c r="KF50" s="141"/>
      <c r="KG50" s="141"/>
      <c r="KH50" s="141"/>
      <c r="KI50" s="141"/>
      <c r="KJ50" s="141"/>
      <c r="KK50" s="141"/>
      <c r="KL50" s="141"/>
      <c r="KM50" s="141"/>
      <c r="KN50" s="141"/>
      <c r="KO50" s="141"/>
      <c r="KP50" s="141"/>
      <c r="KQ50" s="141"/>
      <c r="KR50" s="141"/>
      <c r="KS50" s="142"/>
      <c r="KT50" s="19"/>
    </row>
    <row r="51" spans="2:306" ht="18.75">
      <c r="B51" s="173"/>
      <c r="C51" s="134"/>
      <c r="F51" s="135" t="s">
        <v>94</v>
      </c>
      <c r="G51" s="134"/>
      <c r="H51" s="138" t="s">
        <v>95</v>
      </c>
      <c r="I51" s="139"/>
      <c r="J51" s="19"/>
      <c r="L51" s="143">
        <f>ROUND(IF(SUM(R50:KS50)=0,1.05,MAX(N51,N51^2)),2)</f>
        <v>1.05</v>
      </c>
      <c r="M51" s="144">
        <f>ROUND(IF(SUM(R50:KS50)=0,SA_RLWP,SUMPRODUCT(R50:KS50,SA_PHH)/SUM(R51:KS51)),2)</f>
        <v>58.42</v>
      </c>
      <c r="N51" s="144">
        <f>ROUND(M51/SA_RLWP,2)</f>
        <v>1</v>
      </c>
      <c r="P51" s="134"/>
      <c r="Q51" s="138" t="s">
        <v>96</v>
      </c>
      <c r="R51" s="145"/>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46"/>
      <c r="DA51" s="146"/>
      <c r="DB51" s="146"/>
      <c r="DC51" s="146"/>
      <c r="DD51" s="146"/>
      <c r="DE51" s="146"/>
      <c r="DF51" s="146"/>
      <c r="DG51" s="146"/>
      <c r="DH51" s="146"/>
      <c r="DI51" s="146"/>
      <c r="DJ51" s="146"/>
      <c r="DK51" s="146"/>
      <c r="DL51" s="146"/>
      <c r="DM51" s="146"/>
      <c r="DN51" s="146"/>
      <c r="DO51" s="146"/>
      <c r="DP51" s="146"/>
      <c r="DQ51" s="146"/>
      <c r="DR51" s="146"/>
      <c r="DS51" s="146"/>
      <c r="DT51" s="146"/>
      <c r="DU51" s="146"/>
      <c r="DV51" s="146"/>
      <c r="DW51" s="146"/>
      <c r="DX51" s="146"/>
      <c r="DY51" s="146"/>
      <c r="DZ51" s="146"/>
      <c r="EA51" s="146"/>
      <c r="EB51" s="146"/>
      <c r="EC51" s="146"/>
      <c r="ED51" s="146"/>
      <c r="EE51" s="146"/>
      <c r="EF51" s="146"/>
      <c r="EG51" s="146"/>
      <c r="EH51" s="146"/>
      <c r="EI51" s="146"/>
      <c r="EJ51" s="146"/>
      <c r="EK51" s="146"/>
      <c r="EL51" s="146"/>
      <c r="EM51" s="146"/>
      <c r="EN51" s="146"/>
      <c r="EO51" s="146"/>
      <c r="EP51" s="146"/>
      <c r="EQ51" s="146"/>
      <c r="ER51" s="146"/>
      <c r="ES51" s="146"/>
      <c r="ET51" s="146"/>
      <c r="EU51" s="146"/>
      <c r="EV51" s="146"/>
      <c r="EW51" s="146"/>
      <c r="EX51" s="146"/>
      <c r="EY51" s="146"/>
      <c r="EZ51" s="146"/>
      <c r="FA51" s="146"/>
      <c r="FB51" s="146"/>
      <c r="FC51" s="146"/>
      <c r="FD51" s="146"/>
      <c r="FE51" s="146"/>
      <c r="FF51" s="146"/>
      <c r="FG51" s="146"/>
      <c r="FH51" s="146"/>
      <c r="FI51" s="146"/>
      <c r="FJ51" s="146"/>
      <c r="FK51" s="146"/>
      <c r="FL51" s="146"/>
      <c r="FM51" s="146"/>
      <c r="FN51" s="146"/>
      <c r="FO51" s="146"/>
      <c r="FP51" s="146"/>
      <c r="FQ51" s="146"/>
      <c r="FR51" s="146"/>
      <c r="FS51" s="146"/>
      <c r="FT51" s="146"/>
      <c r="FU51" s="146"/>
      <c r="FV51" s="146"/>
      <c r="FW51" s="146"/>
      <c r="FX51" s="146"/>
      <c r="FY51" s="146"/>
      <c r="FZ51" s="146"/>
      <c r="GA51" s="146"/>
      <c r="GB51" s="146"/>
      <c r="GC51" s="146"/>
      <c r="GD51" s="146"/>
      <c r="GE51" s="146"/>
      <c r="GF51" s="146"/>
      <c r="GG51" s="146"/>
      <c r="GH51" s="146"/>
      <c r="GI51" s="146"/>
      <c r="GJ51" s="146"/>
      <c r="GK51" s="146"/>
      <c r="GL51" s="146"/>
      <c r="GM51" s="146"/>
      <c r="GN51" s="146"/>
      <c r="GO51" s="146"/>
      <c r="GP51" s="146"/>
      <c r="GQ51" s="146"/>
      <c r="GR51" s="146"/>
      <c r="GS51" s="146"/>
      <c r="GT51" s="146"/>
      <c r="GU51" s="146"/>
      <c r="GV51" s="146"/>
      <c r="GW51" s="146"/>
      <c r="GX51" s="146"/>
      <c r="GY51" s="146"/>
      <c r="GZ51" s="146"/>
      <c r="HA51" s="146"/>
      <c r="HB51" s="146"/>
      <c r="HC51" s="146"/>
      <c r="HD51" s="146"/>
      <c r="HE51" s="146"/>
      <c r="HF51" s="146"/>
      <c r="HG51" s="146"/>
      <c r="HH51" s="146"/>
      <c r="HI51" s="146"/>
      <c r="HJ51" s="146"/>
      <c r="HK51" s="146"/>
      <c r="HL51" s="146"/>
      <c r="HM51" s="146"/>
      <c r="HN51" s="146"/>
      <c r="HO51" s="146"/>
      <c r="HP51" s="146"/>
      <c r="HQ51" s="146"/>
      <c r="HR51" s="146"/>
      <c r="HS51" s="146"/>
      <c r="HT51" s="146"/>
      <c r="HU51" s="146"/>
      <c r="HV51" s="146"/>
      <c r="HW51" s="146"/>
      <c r="HX51" s="146"/>
      <c r="HY51" s="146"/>
      <c r="HZ51" s="146"/>
      <c r="IA51" s="146"/>
      <c r="IB51" s="146"/>
      <c r="IC51" s="146"/>
      <c r="ID51" s="146"/>
      <c r="IE51" s="146"/>
      <c r="IF51" s="146"/>
      <c r="IG51" s="146"/>
      <c r="IH51" s="146"/>
      <c r="II51" s="146"/>
      <c r="IJ51" s="146"/>
      <c r="IK51" s="146"/>
      <c r="IL51" s="146"/>
      <c r="IM51" s="146"/>
      <c r="IN51" s="146"/>
      <c r="IO51" s="146"/>
      <c r="IP51" s="146"/>
      <c r="IQ51" s="146"/>
      <c r="IR51" s="146"/>
      <c r="IS51" s="146"/>
      <c r="IT51" s="146"/>
      <c r="IU51" s="146"/>
      <c r="IV51" s="146"/>
      <c r="IW51" s="146"/>
      <c r="IX51" s="146"/>
      <c r="IY51" s="146"/>
      <c r="IZ51" s="146"/>
      <c r="JA51" s="146"/>
      <c r="JB51" s="146"/>
      <c r="JC51" s="146"/>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c r="KJ51" s="146"/>
      <c r="KK51" s="146"/>
      <c r="KL51" s="146"/>
      <c r="KM51" s="146"/>
      <c r="KN51" s="146"/>
      <c r="KO51" s="146"/>
      <c r="KP51" s="146"/>
      <c r="KQ51" s="146"/>
      <c r="KR51" s="146"/>
      <c r="KS51" s="147"/>
      <c r="KT51" s="19"/>
    </row>
    <row r="52" spans="2:306" ht="18.75">
      <c r="B52" s="173"/>
      <c r="C52" s="134"/>
      <c r="F52" s="135" t="s">
        <v>97</v>
      </c>
      <c r="G52" s="134"/>
      <c r="H52" s="138" t="s">
        <v>98</v>
      </c>
      <c r="I52" s="139"/>
      <c r="J52" s="19"/>
      <c r="P52" s="134"/>
      <c r="Q52" s="138" t="s">
        <v>99</v>
      </c>
      <c r="R52" s="145"/>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46"/>
      <c r="DA52" s="146"/>
      <c r="DB52" s="146"/>
      <c r="DC52" s="146"/>
      <c r="DD52" s="146"/>
      <c r="DE52" s="146"/>
      <c r="DF52" s="146"/>
      <c r="DG52" s="146"/>
      <c r="DH52" s="146"/>
      <c r="DI52" s="146"/>
      <c r="DJ52" s="146"/>
      <c r="DK52" s="146"/>
      <c r="DL52" s="146"/>
      <c r="DM52" s="146"/>
      <c r="DN52" s="146"/>
      <c r="DO52" s="146"/>
      <c r="DP52" s="146"/>
      <c r="DQ52" s="146"/>
      <c r="DR52" s="146"/>
      <c r="DS52" s="146"/>
      <c r="DT52" s="146"/>
      <c r="DU52" s="146"/>
      <c r="DV52" s="146"/>
      <c r="DW52" s="146"/>
      <c r="DX52" s="146"/>
      <c r="DY52" s="146"/>
      <c r="DZ52" s="146"/>
      <c r="EA52" s="146"/>
      <c r="EB52" s="146"/>
      <c r="EC52" s="146"/>
      <c r="ED52" s="146"/>
      <c r="EE52" s="146"/>
      <c r="EF52" s="146"/>
      <c r="EG52" s="146"/>
      <c r="EH52" s="146"/>
      <c r="EI52" s="146"/>
      <c r="EJ52" s="146"/>
      <c r="EK52" s="146"/>
      <c r="EL52" s="146"/>
      <c r="EM52" s="146"/>
      <c r="EN52" s="146"/>
      <c r="EO52" s="146"/>
      <c r="EP52" s="146"/>
      <c r="EQ52" s="146"/>
      <c r="ER52" s="146"/>
      <c r="ES52" s="146"/>
      <c r="ET52" s="146"/>
      <c r="EU52" s="146"/>
      <c r="EV52" s="146"/>
      <c r="EW52" s="146"/>
      <c r="EX52" s="146"/>
      <c r="EY52" s="146"/>
      <c r="EZ52" s="146"/>
      <c r="FA52" s="146"/>
      <c r="FB52" s="146"/>
      <c r="FC52" s="146"/>
      <c r="FD52" s="146"/>
      <c r="FE52" s="146"/>
      <c r="FF52" s="146"/>
      <c r="FG52" s="146"/>
      <c r="FH52" s="146"/>
      <c r="FI52" s="146"/>
      <c r="FJ52" s="146"/>
      <c r="FK52" s="146"/>
      <c r="FL52" s="146"/>
      <c r="FM52" s="146"/>
      <c r="FN52" s="146"/>
      <c r="FO52" s="146"/>
      <c r="FP52" s="146"/>
      <c r="FQ52" s="146"/>
      <c r="FR52" s="146"/>
      <c r="FS52" s="146"/>
      <c r="FT52" s="146"/>
      <c r="FU52" s="146"/>
      <c r="FV52" s="146"/>
      <c r="FW52" s="146"/>
      <c r="FX52" s="146"/>
      <c r="FY52" s="146"/>
      <c r="FZ52" s="146"/>
      <c r="GA52" s="146"/>
      <c r="GB52" s="146"/>
      <c r="GC52" s="146"/>
      <c r="GD52" s="146"/>
      <c r="GE52" s="146"/>
      <c r="GF52" s="146"/>
      <c r="GG52" s="146"/>
      <c r="GH52" s="146"/>
      <c r="GI52" s="146"/>
      <c r="GJ52" s="146"/>
      <c r="GK52" s="146"/>
      <c r="GL52" s="146"/>
      <c r="GM52" s="146"/>
      <c r="GN52" s="146"/>
      <c r="GO52" s="146"/>
      <c r="GP52" s="146"/>
      <c r="GQ52" s="146"/>
      <c r="GR52" s="146"/>
      <c r="GS52" s="146"/>
      <c r="GT52" s="146"/>
      <c r="GU52" s="146"/>
      <c r="GV52" s="146"/>
      <c r="GW52" s="146"/>
      <c r="GX52" s="146"/>
      <c r="GY52" s="146"/>
      <c r="GZ52" s="146"/>
      <c r="HA52" s="146"/>
      <c r="HB52" s="146"/>
      <c r="HC52" s="146"/>
      <c r="HD52" s="146"/>
      <c r="HE52" s="146"/>
      <c r="HF52" s="146"/>
      <c r="HG52" s="146"/>
      <c r="HH52" s="146"/>
      <c r="HI52" s="146"/>
      <c r="HJ52" s="146"/>
      <c r="HK52" s="146"/>
      <c r="HL52" s="146"/>
      <c r="HM52" s="146"/>
      <c r="HN52" s="146"/>
      <c r="HO52" s="146"/>
      <c r="HP52" s="146"/>
      <c r="HQ52" s="146"/>
      <c r="HR52" s="146"/>
      <c r="HS52" s="146"/>
      <c r="HT52" s="146"/>
      <c r="HU52" s="146"/>
      <c r="HV52" s="146"/>
      <c r="HW52" s="146"/>
      <c r="HX52" s="146"/>
      <c r="HY52" s="146"/>
      <c r="HZ52" s="146"/>
      <c r="IA52" s="146"/>
      <c r="IB52" s="146"/>
      <c r="IC52" s="146"/>
      <c r="ID52" s="146"/>
      <c r="IE52" s="146"/>
      <c r="IF52" s="146"/>
      <c r="IG52" s="146"/>
      <c r="IH52" s="146"/>
      <c r="II52" s="146"/>
      <c r="IJ52" s="146"/>
      <c r="IK52" s="146"/>
      <c r="IL52" s="146"/>
      <c r="IM52" s="146"/>
      <c r="IN52" s="146"/>
      <c r="IO52" s="146"/>
      <c r="IP52" s="146"/>
      <c r="IQ52" s="146"/>
      <c r="IR52" s="146"/>
      <c r="IS52" s="146"/>
      <c r="IT52" s="146"/>
      <c r="IU52" s="146"/>
      <c r="IV52" s="146"/>
      <c r="IW52" s="146"/>
      <c r="IX52" s="146"/>
      <c r="IY52" s="146"/>
      <c r="IZ52" s="146"/>
      <c r="JA52" s="146"/>
      <c r="JB52" s="146"/>
      <c r="JC52" s="146"/>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c r="KJ52" s="146"/>
      <c r="KK52" s="146"/>
      <c r="KL52" s="146"/>
      <c r="KM52" s="146"/>
      <c r="KN52" s="146"/>
      <c r="KO52" s="146"/>
      <c r="KP52" s="146"/>
      <c r="KQ52" s="146"/>
      <c r="KR52" s="146"/>
      <c r="KS52" s="147"/>
      <c r="KT52" s="19"/>
    </row>
    <row r="53" spans="2:306" ht="18.75">
      <c r="B53" s="173"/>
      <c r="C53" s="134"/>
      <c r="F53" s="135" t="s">
        <v>100</v>
      </c>
      <c r="G53" s="134"/>
      <c r="H53" s="138" t="s">
        <v>101</v>
      </c>
      <c r="I53" s="139"/>
      <c r="J53" s="19"/>
      <c r="L53" s="80" t="s">
        <v>102</v>
      </c>
      <c r="M53" s="80" t="s">
        <v>103</v>
      </c>
      <c r="N53" s="80" t="s">
        <v>104</v>
      </c>
      <c r="P53" s="134"/>
      <c r="Q53" s="138" t="s">
        <v>105</v>
      </c>
      <c r="R53" s="145"/>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c r="FN53" s="146"/>
      <c r="FO53" s="146"/>
      <c r="FP53" s="146"/>
      <c r="FQ53" s="146"/>
      <c r="FR53" s="146"/>
      <c r="FS53" s="146"/>
      <c r="FT53" s="146"/>
      <c r="FU53" s="146"/>
      <c r="FV53" s="146"/>
      <c r="FW53" s="146"/>
      <c r="FX53" s="146"/>
      <c r="FY53" s="146"/>
      <c r="FZ53" s="146"/>
      <c r="GA53" s="146"/>
      <c r="GB53" s="146"/>
      <c r="GC53" s="146"/>
      <c r="GD53" s="146"/>
      <c r="GE53" s="146"/>
      <c r="GF53" s="146"/>
      <c r="GG53" s="146"/>
      <c r="GH53" s="146"/>
      <c r="GI53" s="146"/>
      <c r="GJ53" s="146"/>
      <c r="GK53" s="146"/>
      <c r="GL53" s="146"/>
      <c r="GM53" s="146"/>
      <c r="GN53" s="146"/>
      <c r="GO53" s="146"/>
      <c r="GP53" s="146"/>
      <c r="GQ53" s="146"/>
      <c r="GR53" s="146"/>
      <c r="GS53" s="146"/>
      <c r="GT53" s="146"/>
      <c r="GU53" s="146"/>
      <c r="GV53" s="146"/>
      <c r="GW53" s="146"/>
      <c r="GX53" s="146"/>
      <c r="GY53" s="146"/>
      <c r="GZ53" s="146"/>
      <c r="HA53" s="146"/>
      <c r="HB53" s="146"/>
      <c r="HC53" s="146"/>
      <c r="HD53" s="146"/>
      <c r="HE53" s="146"/>
      <c r="HF53" s="146"/>
      <c r="HG53" s="146"/>
      <c r="HH53" s="146"/>
      <c r="HI53" s="146"/>
      <c r="HJ53" s="146"/>
      <c r="HK53" s="146"/>
      <c r="HL53" s="146"/>
      <c r="HM53" s="146"/>
      <c r="HN53" s="146"/>
      <c r="HO53" s="146"/>
      <c r="HP53" s="146"/>
      <c r="HQ53" s="146"/>
      <c r="HR53" s="146"/>
      <c r="HS53" s="146"/>
      <c r="HT53" s="146"/>
      <c r="HU53" s="146"/>
      <c r="HV53" s="146"/>
      <c r="HW53" s="146"/>
      <c r="HX53" s="146"/>
      <c r="HY53" s="146"/>
      <c r="HZ53" s="146"/>
      <c r="IA53" s="146"/>
      <c r="IB53" s="146"/>
      <c r="IC53" s="146"/>
      <c r="ID53" s="146"/>
      <c r="IE53" s="146"/>
      <c r="IF53" s="146"/>
      <c r="IG53" s="146"/>
      <c r="IH53" s="146"/>
      <c r="II53" s="146"/>
      <c r="IJ53" s="146"/>
      <c r="IK53" s="146"/>
      <c r="IL53" s="146"/>
      <c r="IM53" s="146"/>
      <c r="IN53" s="146"/>
      <c r="IO53" s="146"/>
      <c r="IP53" s="146"/>
      <c r="IQ53" s="146"/>
      <c r="IR53" s="146"/>
      <c r="IS53" s="146"/>
      <c r="IT53" s="146"/>
      <c r="IU53" s="146"/>
      <c r="IV53" s="146"/>
      <c r="IW53" s="146"/>
      <c r="IX53" s="146"/>
      <c r="IY53" s="146"/>
      <c r="IZ53" s="146"/>
      <c r="JA53" s="146"/>
      <c r="JB53" s="146"/>
      <c r="JC53" s="146"/>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c r="KJ53" s="146"/>
      <c r="KK53" s="146"/>
      <c r="KL53" s="146"/>
      <c r="KM53" s="146"/>
      <c r="KN53" s="146"/>
      <c r="KO53" s="146"/>
      <c r="KP53" s="146"/>
      <c r="KQ53" s="146"/>
      <c r="KR53" s="146"/>
      <c r="KS53" s="147"/>
      <c r="KT53" s="19"/>
    </row>
    <row r="54" spans="2:306" ht="18.75">
      <c r="B54" s="173"/>
      <c r="C54" s="134"/>
      <c r="F54" s="135" t="s">
        <v>106</v>
      </c>
      <c r="G54" s="134"/>
      <c r="H54" s="138" t="s">
        <v>107</v>
      </c>
      <c r="I54" s="139"/>
      <c r="J54" s="19"/>
      <c r="L54" s="143">
        <f>ROUND(IF(SUM(R57:KS57)=0,0.95,MAX(N54,N54^2)),2)</f>
        <v>0.95</v>
      </c>
      <c r="M54" s="144">
        <f>ROUND(IF(SUM(R57:KS57)=0,SA_RLWP,SUMPRODUCT(R57:KS57,SA_PHH)/SUM(R58:KS58)),2)</f>
        <v>58.42</v>
      </c>
      <c r="N54" s="144">
        <f>ROUND(M54/SA_RLWP,2)</f>
        <v>1</v>
      </c>
      <c r="P54" s="134"/>
      <c r="Q54" s="138" t="s">
        <v>108</v>
      </c>
      <c r="R54" s="145"/>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46"/>
      <c r="DA54" s="146"/>
      <c r="DB54" s="146"/>
      <c r="DC54" s="146"/>
      <c r="DD54" s="146"/>
      <c r="DE54" s="146"/>
      <c r="DF54" s="146"/>
      <c r="DG54" s="146"/>
      <c r="DH54" s="146"/>
      <c r="DI54" s="146"/>
      <c r="DJ54" s="146"/>
      <c r="DK54" s="146"/>
      <c r="DL54" s="146"/>
      <c r="DM54" s="146"/>
      <c r="DN54" s="146"/>
      <c r="DO54" s="146"/>
      <c r="DP54" s="146"/>
      <c r="DQ54" s="146"/>
      <c r="DR54" s="146"/>
      <c r="DS54" s="146"/>
      <c r="DT54" s="146"/>
      <c r="DU54" s="146"/>
      <c r="DV54" s="146"/>
      <c r="DW54" s="146"/>
      <c r="DX54" s="146"/>
      <c r="DY54" s="146"/>
      <c r="DZ54" s="146"/>
      <c r="EA54" s="146"/>
      <c r="EB54" s="146"/>
      <c r="EC54" s="146"/>
      <c r="ED54" s="146"/>
      <c r="EE54" s="146"/>
      <c r="EF54" s="146"/>
      <c r="EG54" s="146"/>
      <c r="EH54" s="146"/>
      <c r="EI54" s="146"/>
      <c r="EJ54" s="146"/>
      <c r="EK54" s="146"/>
      <c r="EL54" s="146"/>
      <c r="EM54" s="146"/>
      <c r="EN54" s="146"/>
      <c r="EO54" s="146"/>
      <c r="EP54" s="146"/>
      <c r="EQ54" s="146"/>
      <c r="ER54" s="146"/>
      <c r="ES54" s="146"/>
      <c r="ET54" s="146"/>
      <c r="EU54" s="146"/>
      <c r="EV54" s="146"/>
      <c r="EW54" s="146"/>
      <c r="EX54" s="146"/>
      <c r="EY54" s="146"/>
      <c r="EZ54" s="146"/>
      <c r="FA54" s="146"/>
      <c r="FB54" s="146"/>
      <c r="FC54" s="146"/>
      <c r="FD54" s="146"/>
      <c r="FE54" s="146"/>
      <c r="FF54" s="146"/>
      <c r="FG54" s="146"/>
      <c r="FH54" s="146"/>
      <c r="FI54" s="146"/>
      <c r="FJ54" s="146"/>
      <c r="FK54" s="146"/>
      <c r="FL54" s="146"/>
      <c r="FM54" s="146"/>
      <c r="FN54" s="146"/>
      <c r="FO54" s="146"/>
      <c r="FP54" s="146"/>
      <c r="FQ54" s="146"/>
      <c r="FR54" s="146"/>
      <c r="FS54" s="146"/>
      <c r="FT54" s="146"/>
      <c r="FU54" s="146"/>
      <c r="FV54" s="146"/>
      <c r="FW54" s="146"/>
      <c r="FX54" s="146"/>
      <c r="FY54" s="146"/>
      <c r="FZ54" s="146"/>
      <c r="GA54" s="146"/>
      <c r="GB54" s="146"/>
      <c r="GC54" s="146"/>
      <c r="GD54" s="146"/>
      <c r="GE54" s="146"/>
      <c r="GF54" s="146"/>
      <c r="GG54" s="146"/>
      <c r="GH54" s="146"/>
      <c r="GI54" s="146"/>
      <c r="GJ54" s="146"/>
      <c r="GK54" s="146"/>
      <c r="GL54" s="146"/>
      <c r="GM54" s="146"/>
      <c r="GN54" s="146"/>
      <c r="GO54" s="146"/>
      <c r="GP54" s="146"/>
      <c r="GQ54" s="146"/>
      <c r="GR54" s="146"/>
      <c r="GS54" s="146"/>
      <c r="GT54" s="146"/>
      <c r="GU54" s="146"/>
      <c r="GV54" s="146"/>
      <c r="GW54" s="146"/>
      <c r="GX54" s="146"/>
      <c r="GY54" s="146"/>
      <c r="GZ54" s="146"/>
      <c r="HA54" s="146"/>
      <c r="HB54" s="146"/>
      <c r="HC54" s="146"/>
      <c r="HD54" s="146"/>
      <c r="HE54" s="146"/>
      <c r="HF54" s="146"/>
      <c r="HG54" s="146"/>
      <c r="HH54" s="146"/>
      <c r="HI54" s="146"/>
      <c r="HJ54" s="146"/>
      <c r="HK54" s="146"/>
      <c r="HL54" s="146"/>
      <c r="HM54" s="146"/>
      <c r="HN54" s="146"/>
      <c r="HO54" s="146"/>
      <c r="HP54" s="146"/>
      <c r="HQ54" s="146"/>
      <c r="HR54" s="146"/>
      <c r="HS54" s="146"/>
      <c r="HT54" s="146"/>
      <c r="HU54" s="146"/>
      <c r="HV54" s="146"/>
      <c r="HW54" s="146"/>
      <c r="HX54" s="146"/>
      <c r="HY54" s="146"/>
      <c r="HZ54" s="146"/>
      <c r="IA54" s="146"/>
      <c r="IB54" s="146"/>
      <c r="IC54" s="146"/>
      <c r="ID54" s="146"/>
      <c r="IE54" s="146"/>
      <c r="IF54" s="146"/>
      <c r="IG54" s="146"/>
      <c r="IH54" s="146"/>
      <c r="II54" s="146"/>
      <c r="IJ54" s="146"/>
      <c r="IK54" s="146"/>
      <c r="IL54" s="146"/>
      <c r="IM54" s="146"/>
      <c r="IN54" s="146"/>
      <c r="IO54" s="146"/>
      <c r="IP54" s="146"/>
      <c r="IQ54" s="146"/>
      <c r="IR54" s="146"/>
      <c r="IS54" s="146"/>
      <c r="IT54" s="146"/>
      <c r="IU54" s="146"/>
      <c r="IV54" s="146"/>
      <c r="IW54" s="146"/>
      <c r="IX54" s="146"/>
      <c r="IY54" s="146"/>
      <c r="IZ54" s="146"/>
      <c r="JA54" s="146"/>
      <c r="JB54" s="146"/>
      <c r="JC54" s="146"/>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c r="KJ54" s="146"/>
      <c r="KK54" s="146"/>
      <c r="KL54" s="146"/>
      <c r="KM54" s="146"/>
      <c r="KN54" s="146"/>
      <c r="KO54" s="146"/>
      <c r="KP54" s="146"/>
      <c r="KQ54" s="146"/>
      <c r="KR54" s="146"/>
      <c r="KS54" s="147"/>
      <c r="KT54" s="19"/>
    </row>
    <row r="55" spans="2:306" ht="18.75">
      <c r="B55" s="173"/>
      <c r="C55" s="134"/>
      <c r="F55" s="135"/>
      <c r="G55" s="134"/>
      <c r="H55" s="138" t="s">
        <v>109</v>
      </c>
      <c r="I55" s="139"/>
      <c r="J55" s="19"/>
      <c r="P55" s="134"/>
      <c r="Q55" s="138" t="s">
        <v>110</v>
      </c>
      <c r="R55" s="145"/>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46"/>
      <c r="DA55" s="146"/>
      <c r="DB55" s="146"/>
      <c r="DC55" s="146"/>
      <c r="DD55" s="146"/>
      <c r="DE55" s="146"/>
      <c r="DF55" s="146"/>
      <c r="DG55" s="146"/>
      <c r="DH55" s="146"/>
      <c r="DI55" s="146"/>
      <c r="DJ55" s="146"/>
      <c r="DK55" s="146"/>
      <c r="DL55" s="146"/>
      <c r="DM55" s="146"/>
      <c r="DN55" s="146"/>
      <c r="DO55" s="146"/>
      <c r="DP55" s="146"/>
      <c r="DQ55" s="146"/>
      <c r="DR55" s="146"/>
      <c r="DS55" s="146"/>
      <c r="DT55" s="146"/>
      <c r="DU55" s="146"/>
      <c r="DV55" s="146"/>
      <c r="DW55" s="146"/>
      <c r="DX55" s="146"/>
      <c r="DY55" s="146"/>
      <c r="DZ55" s="146"/>
      <c r="EA55" s="146"/>
      <c r="EB55" s="146"/>
      <c r="EC55" s="146"/>
      <c r="ED55" s="146"/>
      <c r="EE55" s="146"/>
      <c r="EF55" s="146"/>
      <c r="EG55" s="146"/>
      <c r="EH55" s="146"/>
      <c r="EI55" s="146"/>
      <c r="EJ55" s="146"/>
      <c r="EK55" s="146"/>
      <c r="EL55" s="146"/>
      <c r="EM55" s="146"/>
      <c r="EN55" s="146"/>
      <c r="EO55" s="146"/>
      <c r="EP55" s="146"/>
      <c r="EQ55" s="146"/>
      <c r="ER55" s="146"/>
      <c r="ES55" s="146"/>
      <c r="ET55" s="146"/>
      <c r="EU55" s="146"/>
      <c r="EV55" s="146"/>
      <c r="EW55" s="146"/>
      <c r="EX55" s="146"/>
      <c r="EY55" s="146"/>
      <c r="EZ55" s="146"/>
      <c r="FA55" s="146"/>
      <c r="FB55" s="146"/>
      <c r="FC55" s="146"/>
      <c r="FD55" s="146"/>
      <c r="FE55" s="146"/>
      <c r="FF55" s="146"/>
      <c r="FG55" s="146"/>
      <c r="FH55" s="146"/>
      <c r="FI55" s="146"/>
      <c r="FJ55" s="146"/>
      <c r="FK55" s="146"/>
      <c r="FL55" s="146"/>
      <c r="FM55" s="146"/>
      <c r="FN55" s="146"/>
      <c r="FO55" s="146"/>
      <c r="FP55" s="146"/>
      <c r="FQ55" s="146"/>
      <c r="FR55" s="146"/>
      <c r="FS55" s="146"/>
      <c r="FT55" s="146"/>
      <c r="FU55" s="146"/>
      <c r="FV55" s="146"/>
      <c r="FW55" s="146"/>
      <c r="FX55" s="146"/>
      <c r="FY55" s="146"/>
      <c r="FZ55" s="146"/>
      <c r="GA55" s="146"/>
      <c r="GB55" s="146"/>
      <c r="GC55" s="146"/>
      <c r="GD55" s="146"/>
      <c r="GE55" s="146"/>
      <c r="GF55" s="146"/>
      <c r="GG55" s="146"/>
      <c r="GH55" s="146"/>
      <c r="GI55" s="146"/>
      <c r="GJ55" s="146"/>
      <c r="GK55" s="146"/>
      <c r="GL55" s="146"/>
      <c r="GM55" s="146"/>
      <c r="GN55" s="146"/>
      <c r="GO55" s="146"/>
      <c r="GP55" s="146"/>
      <c r="GQ55" s="146"/>
      <c r="GR55" s="146"/>
      <c r="GS55" s="146"/>
      <c r="GT55" s="146"/>
      <c r="GU55" s="146"/>
      <c r="GV55" s="146"/>
      <c r="GW55" s="146"/>
      <c r="GX55" s="146"/>
      <c r="GY55" s="146"/>
      <c r="GZ55" s="146"/>
      <c r="HA55" s="146"/>
      <c r="HB55" s="146"/>
      <c r="HC55" s="146"/>
      <c r="HD55" s="146"/>
      <c r="HE55" s="146"/>
      <c r="HF55" s="146"/>
      <c r="HG55" s="146"/>
      <c r="HH55" s="146"/>
      <c r="HI55" s="146"/>
      <c r="HJ55" s="146"/>
      <c r="HK55" s="146"/>
      <c r="HL55" s="146"/>
      <c r="HM55" s="146"/>
      <c r="HN55" s="146"/>
      <c r="HO55" s="146"/>
      <c r="HP55" s="146"/>
      <c r="HQ55" s="146"/>
      <c r="HR55" s="146"/>
      <c r="HS55" s="146"/>
      <c r="HT55" s="146"/>
      <c r="HU55" s="146"/>
      <c r="HV55" s="146"/>
      <c r="HW55" s="146"/>
      <c r="HX55" s="146"/>
      <c r="HY55" s="146"/>
      <c r="HZ55" s="146"/>
      <c r="IA55" s="146"/>
      <c r="IB55" s="146"/>
      <c r="IC55" s="146"/>
      <c r="ID55" s="146"/>
      <c r="IE55" s="146"/>
      <c r="IF55" s="146"/>
      <c r="IG55" s="146"/>
      <c r="IH55" s="146"/>
      <c r="II55" s="146"/>
      <c r="IJ55" s="146"/>
      <c r="IK55" s="146"/>
      <c r="IL55" s="146"/>
      <c r="IM55" s="146"/>
      <c r="IN55" s="146"/>
      <c r="IO55" s="146"/>
      <c r="IP55" s="146"/>
      <c r="IQ55" s="146"/>
      <c r="IR55" s="146"/>
      <c r="IS55" s="146"/>
      <c r="IT55" s="146"/>
      <c r="IU55" s="146"/>
      <c r="IV55" s="146"/>
      <c r="IW55" s="146"/>
      <c r="IX55" s="146"/>
      <c r="IY55" s="146"/>
      <c r="IZ55" s="146"/>
      <c r="JA55" s="146"/>
      <c r="JB55" s="146"/>
      <c r="JC55" s="146"/>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c r="KJ55" s="146"/>
      <c r="KK55" s="146"/>
      <c r="KL55" s="146"/>
      <c r="KM55" s="146"/>
      <c r="KN55" s="146"/>
      <c r="KO55" s="146"/>
      <c r="KP55" s="146"/>
      <c r="KQ55" s="146"/>
      <c r="KR55" s="146"/>
      <c r="KS55" s="147"/>
      <c r="KT55" s="19"/>
    </row>
    <row r="56" spans="2:306" ht="18.75">
      <c r="B56" s="173"/>
      <c r="C56" s="134"/>
      <c r="F56" s="135"/>
      <c r="G56" s="134"/>
      <c r="H56" s="138" t="s">
        <v>111</v>
      </c>
      <c r="I56" s="139"/>
      <c r="J56" s="19"/>
      <c r="L56" s="80" t="s">
        <v>112</v>
      </c>
      <c r="M56" s="80" t="s">
        <v>113</v>
      </c>
      <c r="N56" s="80" t="s">
        <v>114</v>
      </c>
      <c r="P56" s="134"/>
      <c r="Q56" s="138" t="s">
        <v>115</v>
      </c>
      <c r="R56" s="145"/>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CZ56" s="146"/>
      <c r="DA56" s="146"/>
      <c r="DB56" s="146"/>
      <c r="DC56" s="146"/>
      <c r="DD56" s="146"/>
      <c r="DE56" s="146"/>
      <c r="DF56" s="146"/>
      <c r="DG56" s="146"/>
      <c r="DH56" s="146"/>
      <c r="DI56" s="146"/>
      <c r="DJ56" s="146"/>
      <c r="DK56" s="146"/>
      <c r="DL56" s="146"/>
      <c r="DM56" s="146"/>
      <c r="DN56" s="146"/>
      <c r="DO56" s="146"/>
      <c r="DP56" s="146"/>
      <c r="DQ56" s="146"/>
      <c r="DR56" s="146"/>
      <c r="DS56" s="146"/>
      <c r="DT56" s="146"/>
      <c r="DU56" s="146"/>
      <c r="DV56" s="146"/>
      <c r="DW56" s="146"/>
      <c r="DX56" s="146"/>
      <c r="DY56" s="146"/>
      <c r="DZ56" s="146"/>
      <c r="EA56" s="146"/>
      <c r="EB56" s="146"/>
      <c r="EC56" s="146"/>
      <c r="ED56" s="146"/>
      <c r="EE56" s="146"/>
      <c r="EF56" s="146"/>
      <c r="EG56" s="146"/>
      <c r="EH56" s="146"/>
      <c r="EI56" s="146"/>
      <c r="EJ56" s="146"/>
      <c r="EK56" s="146"/>
      <c r="EL56" s="146"/>
      <c r="EM56" s="146"/>
      <c r="EN56" s="146"/>
      <c r="EO56" s="146"/>
      <c r="EP56" s="146"/>
      <c r="EQ56" s="146"/>
      <c r="ER56" s="146"/>
      <c r="ES56" s="146"/>
      <c r="ET56" s="146"/>
      <c r="EU56" s="146"/>
      <c r="EV56" s="146"/>
      <c r="EW56" s="146"/>
      <c r="EX56" s="146"/>
      <c r="EY56" s="146"/>
      <c r="EZ56" s="146"/>
      <c r="FA56" s="146"/>
      <c r="FB56" s="146"/>
      <c r="FC56" s="146"/>
      <c r="FD56" s="146"/>
      <c r="FE56" s="146"/>
      <c r="FF56" s="146"/>
      <c r="FG56" s="146"/>
      <c r="FH56" s="146"/>
      <c r="FI56" s="146"/>
      <c r="FJ56" s="146"/>
      <c r="FK56" s="146"/>
      <c r="FL56" s="146"/>
      <c r="FM56" s="146"/>
      <c r="FN56" s="146"/>
      <c r="FO56" s="146"/>
      <c r="FP56" s="146"/>
      <c r="FQ56" s="146"/>
      <c r="FR56" s="146"/>
      <c r="FS56" s="146"/>
      <c r="FT56" s="146"/>
      <c r="FU56" s="146"/>
      <c r="FV56" s="146"/>
      <c r="FW56" s="146"/>
      <c r="FX56" s="146"/>
      <c r="FY56" s="146"/>
      <c r="FZ56" s="146"/>
      <c r="GA56" s="146"/>
      <c r="GB56" s="146"/>
      <c r="GC56" s="146"/>
      <c r="GD56" s="146"/>
      <c r="GE56" s="146"/>
      <c r="GF56" s="146"/>
      <c r="GG56" s="146"/>
      <c r="GH56" s="146"/>
      <c r="GI56" s="146"/>
      <c r="GJ56" s="146"/>
      <c r="GK56" s="146"/>
      <c r="GL56" s="146"/>
      <c r="GM56" s="146"/>
      <c r="GN56" s="146"/>
      <c r="GO56" s="146"/>
      <c r="GP56" s="146"/>
      <c r="GQ56" s="146"/>
      <c r="GR56" s="146"/>
      <c r="GS56" s="146"/>
      <c r="GT56" s="146"/>
      <c r="GU56" s="146"/>
      <c r="GV56" s="146"/>
      <c r="GW56" s="146"/>
      <c r="GX56" s="146"/>
      <c r="GY56" s="146"/>
      <c r="GZ56" s="146"/>
      <c r="HA56" s="146"/>
      <c r="HB56" s="146"/>
      <c r="HC56" s="146"/>
      <c r="HD56" s="146"/>
      <c r="HE56" s="146"/>
      <c r="HF56" s="146"/>
      <c r="HG56" s="146"/>
      <c r="HH56" s="146"/>
      <c r="HI56" s="146"/>
      <c r="HJ56" s="146"/>
      <c r="HK56" s="146"/>
      <c r="HL56" s="146"/>
      <c r="HM56" s="146"/>
      <c r="HN56" s="146"/>
      <c r="HO56" s="146"/>
      <c r="HP56" s="146"/>
      <c r="HQ56" s="146"/>
      <c r="HR56" s="146"/>
      <c r="HS56" s="146"/>
      <c r="HT56" s="146"/>
      <c r="HU56" s="146"/>
      <c r="HV56" s="146"/>
      <c r="HW56" s="146"/>
      <c r="HX56" s="146"/>
      <c r="HY56" s="146"/>
      <c r="HZ56" s="146"/>
      <c r="IA56" s="146"/>
      <c r="IB56" s="146"/>
      <c r="IC56" s="146"/>
      <c r="ID56" s="146"/>
      <c r="IE56" s="146"/>
      <c r="IF56" s="146"/>
      <c r="IG56" s="146"/>
      <c r="IH56" s="146"/>
      <c r="II56" s="146"/>
      <c r="IJ56" s="146"/>
      <c r="IK56" s="146"/>
      <c r="IL56" s="146"/>
      <c r="IM56" s="146"/>
      <c r="IN56" s="146"/>
      <c r="IO56" s="146"/>
      <c r="IP56" s="146"/>
      <c r="IQ56" s="146"/>
      <c r="IR56" s="146"/>
      <c r="IS56" s="146"/>
      <c r="IT56" s="146"/>
      <c r="IU56" s="146"/>
      <c r="IV56" s="146"/>
      <c r="IW56" s="146"/>
      <c r="IX56" s="146"/>
      <c r="IY56" s="146"/>
      <c r="IZ56" s="146"/>
      <c r="JA56" s="146"/>
      <c r="JB56" s="146"/>
      <c r="JC56" s="146"/>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c r="KJ56" s="146"/>
      <c r="KK56" s="146"/>
      <c r="KL56" s="146"/>
      <c r="KM56" s="146"/>
      <c r="KN56" s="146"/>
      <c r="KO56" s="146"/>
      <c r="KP56" s="146"/>
      <c r="KQ56" s="146"/>
      <c r="KR56" s="146"/>
      <c r="KS56" s="147"/>
      <c r="KT56" s="19"/>
    </row>
    <row r="57" spans="2:306" ht="18.75">
      <c r="B57" s="173"/>
      <c r="C57" s="134"/>
      <c r="F57" s="135" t="s">
        <v>116</v>
      </c>
      <c r="G57" s="134"/>
      <c r="H57" s="138" t="s">
        <v>117</v>
      </c>
      <c r="I57" s="139"/>
      <c r="J57" s="19"/>
      <c r="L57" s="143">
        <f>ROUND(MAX(N57,N57^2),2)</f>
        <v>1</v>
      </c>
      <c r="M57" s="144">
        <f>ROUND(IF(SUM(R64:KS64)=0,SA_RLWP,SUMPRODUCT(R64:KS64,SA_PHH)/SUM(R64:KS64)),2)</f>
        <v>58.42</v>
      </c>
      <c r="N57" s="144">
        <f>ROUND(M57/SA_RLWP,2)</f>
        <v>1</v>
      </c>
      <c r="P57" s="134"/>
      <c r="Q57" s="138" t="s">
        <v>118</v>
      </c>
      <c r="R57" s="145"/>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CZ57" s="146"/>
      <c r="DA57" s="146"/>
      <c r="DB57" s="146"/>
      <c r="DC57" s="146"/>
      <c r="DD57" s="146"/>
      <c r="DE57" s="146"/>
      <c r="DF57" s="146"/>
      <c r="DG57" s="146"/>
      <c r="DH57" s="146"/>
      <c r="DI57" s="146"/>
      <c r="DJ57" s="146"/>
      <c r="DK57" s="146"/>
      <c r="DL57" s="146"/>
      <c r="DM57" s="146"/>
      <c r="DN57" s="146"/>
      <c r="DO57" s="146"/>
      <c r="DP57" s="146"/>
      <c r="DQ57" s="146"/>
      <c r="DR57" s="146"/>
      <c r="DS57" s="146"/>
      <c r="DT57" s="146"/>
      <c r="DU57" s="146"/>
      <c r="DV57" s="146"/>
      <c r="DW57" s="146"/>
      <c r="DX57" s="146"/>
      <c r="DY57" s="146"/>
      <c r="DZ57" s="146"/>
      <c r="EA57" s="146"/>
      <c r="EB57" s="146"/>
      <c r="EC57" s="146"/>
      <c r="ED57" s="146"/>
      <c r="EE57" s="146"/>
      <c r="EF57" s="146"/>
      <c r="EG57" s="146"/>
      <c r="EH57" s="146"/>
      <c r="EI57" s="146"/>
      <c r="EJ57" s="146"/>
      <c r="EK57" s="146"/>
      <c r="EL57" s="146"/>
      <c r="EM57" s="146"/>
      <c r="EN57" s="146"/>
      <c r="EO57" s="146"/>
      <c r="EP57" s="146"/>
      <c r="EQ57" s="146"/>
      <c r="ER57" s="146"/>
      <c r="ES57" s="146"/>
      <c r="ET57" s="146"/>
      <c r="EU57" s="146"/>
      <c r="EV57" s="146"/>
      <c r="EW57" s="146"/>
      <c r="EX57" s="146"/>
      <c r="EY57" s="146"/>
      <c r="EZ57" s="146"/>
      <c r="FA57" s="146"/>
      <c r="FB57" s="146"/>
      <c r="FC57" s="146"/>
      <c r="FD57" s="146"/>
      <c r="FE57" s="146"/>
      <c r="FF57" s="146"/>
      <c r="FG57" s="146"/>
      <c r="FH57" s="146"/>
      <c r="FI57" s="146"/>
      <c r="FJ57" s="146"/>
      <c r="FK57" s="146"/>
      <c r="FL57" s="146"/>
      <c r="FM57" s="146"/>
      <c r="FN57" s="146"/>
      <c r="FO57" s="146"/>
      <c r="FP57" s="146"/>
      <c r="FQ57" s="146"/>
      <c r="FR57" s="146"/>
      <c r="FS57" s="146"/>
      <c r="FT57" s="146"/>
      <c r="FU57" s="146"/>
      <c r="FV57" s="146"/>
      <c r="FW57" s="146"/>
      <c r="FX57" s="146"/>
      <c r="FY57" s="146"/>
      <c r="FZ57" s="146"/>
      <c r="GA57" s="146"/>
      <c r="GB57" s="146"/>
      <c r="GC57" s="146"/>
      <c r="GD57" s="146"/>
      <c r="GE57" s="146"/>
      <c r="GF57" s="146"/>
      <c r="GG57" s="146"/>
      <c r="GH57" s="146"/>
      <c r="GI57" s="146"/>
      <c r="GJ57" s="146"/>
      <c r="GK57" s="146"/>
      <c r="GL57" s="146"/>
      <c r="GM57" s="146"/>
      <c r="GN57" s="146"/>
      <c r="GO57" s="146"/>
      <c r="GP57" s="146"/>
      <c r="GQ57" s="146"/>
      <c r="GR57" s="146"/>
      <c r="GS57" s="146"/>
      <c r="GT57" s="146"/>
      <c r="GU57" s="146"/>
      <c r="GV57" s="146"/>
      <c r="GW57" s="146"/>
      <c r="GX57" s="146"/>
      <c r="GY57" s="146"/>
      <c r="GZ57" s="146"/>
      <c r="HA57" s="146"/>
      <c r="HB57" s="146"/>
      <c r="HC57" s="146"/>
      <c r="HD57" s="146"/>
      <c r="HE57" s="146"/>
      <c r="HF57" s="146"/>
      <c r="HG57" s="146"/>
      <c r="HH57" s="146"/>
      <c r="HI57" s="146"/>
      <c r="HJ57" s="146"/>
      <c r="HK57" s="146"/>
      <c r="HL57" s="146"/>
      <c r="HM57" s="146"/>
      <c r="HN57" s="146"/>
      <c r="HO57" s="146"/>
      <c r="HP57" s="146"/>
      <c r="HQ57" s="146"/>
      <c r="HR57" s="146"/>
      <c r="HS57" s="146"/>
      <c r="HT57" s="146"/>
      <c r="HU57" s="146"/>
      <c r="HV57" s="146"/>
      <c r="HW57" s="146"/>
      <c r="HX57" s="146"/>
      <c r="HY57" s="146"/>
      <c r="HZ57" s="146"/>
      <c r="IA57" s="146"/>
      <c r="IB57" s="146"/>
      <c r="IC57" s="146"/>
      <c r="ID57" s="146"/>
      <c r="IE57" s="146"/>
      <c r="IF57" s="146"/>
      <c r="IG57" s="146"/>
      <c r="IH57" s="146"/>
      <c r="II57" s="146"/>
      <c r="IJ57" s="146"/>
      <c r="IK57" s="146"/>
      <c r="IL57" s="146"/>
      <c r="IM57" s="146"/>
      <c r="IN57" s="146"/>
      <c r="IO57" s="146"/>
      <c r="IP57" s="146"/>
      <c r="IQ57" s="146"/>
      <c r="IR57" s="146"/>
      <c r="IS57" s="146"/>
      <c r="IT57" s="146"/>
      <c r="IU57" s="146"/>
      <c r="IV57" s="146"/>
      <c r="IW57" s="146"/>
      <c r="IX57" s="146"/>
      <c r="IY57" s="146"/>
      <c r="IZ57" s="146"/>
      <c r="JA57" s="146"/>
      <c r="JB57" s="146"/>
      <c r="JC57" s="146"/>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c r="KJ57" s="146"/>
      <c r="KK57" s="146"/>
      <c r="KL57" s="146"/>
      <c r="KM57" s="146"/>
      <c r="KN57" s="146"/>
      <c r="KO57" s="146"/>
      <c r="KP57" s="146"/>
      <c r="KQ57" s="146"/>
      <c r="KR57" s="146"/>
      <c r="KS57" s="147"/>
      <c r="KT57" s="19"/>
    </row>
    <row r="58" spans="2:306" ht="18.75">
      <c r="B58" s="173"/>
      <c r="C58" s="134"/>
      <c r="F58" s="135" t="s">
        <v>119</v>
      </c>
      <c r="G58" s="134"/>
      <c r="H58" s="138" t="s">
        <v>120</v>
      </c>
      <c r="I58" s="139"/>
      <c r="J58" s="19"/>
      <c r="P58" s="134"/>
      <c r="Q58" s="138" t="s">
        <v>121</v>
      </c>
      <c r="R58" s="145"/>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CZ58" s="146"/>
      <c r="DA58" s="146"/>
      <c r="DB58" s="146"/>
      <c r="DC58" s="146"/>
      <c r="DD58" s="146"/>
      <c r="DE58" s="146"/>
      <c r="DF58" s="146"/>
      <c r="DG58" s="146"/>
      <c r="DH58" s="146"/>
      <c r="DI58" s="146"/>
      <c r="DJ58" s="146"/>
      <c r="DK58" s="146"/>
      <c r="DL58" s="146"/>
      <c r="DM58" s="146"/>
      <c r="DN58" s="146"/>
      <c r="DO58" s="146"/>
      <c r="DP58" s="146"/>
      <c r="DQ58" s="146"/>
      <c r="DR58" s="146"/>
      <c r="DS58" s="146"/>
      <c r="DT58" s="146"/>
      <c r="DU58" s="146"/>
      <c r="DV58" s="146"/>
      <c r="DW58" s="146"/>
      <c r="DX58" s="146"/>
      <c r="DY58" s="146"/>
      <c r="DZ58" s="146"/>
      <c r="EA58" s="146"/>
      <c r="EB58" s="146"/>
      <c r="EC58" s="146"/>
      <c r="ED58" s="146"/>
      <c r="EE58" s="146"/>
      <c r="EF58" s="146"/>
      <c r="EG58" s="146"/>
      <c r="EH58" s="146"/>
      <c r="EI58" s="146"/>
      <c r="EJ58" s="146"/>
      <c r="EK58" s="146"/>
      <c r="EL58" s="146"/>
      <c r="EM58" s="146"/>
      <c r="EN58" s="146"/>
      <c r="EO58" s="146"/>
      <c r="EP58" s="146"/>
      <c r="EQ58" s="146"/>
      <c r="ER58" s="146"/>
      <c r="ES58" s="146"/>
      <c r="ET58" s="146"/>
      <c r="EU58" s="146"/>
      <c r="EV58" s="146"/>
      <c r="EW58" s="146"/>
      <c r="EX58" s="146"/>
      <c r="EY58" s="146"/>
      <c r="EZ58" s="146"/>
      <c r="FA58" s="146"/>
      <c r="FB58" s="146"/>
      <c r="FC58" s="146"/>
      <c r="FD58" s="146"/>
      <c r="FE58" s="146"/>
      <c r="FF58" s="146"/>
      <c r="FG58" s="146"/>
      <c r="FH58" s="146"/>
      <c r="FI58" s="146"/>
      <c r="FJ58" s="146"/>
      <c r="FK58" s="146"/>
      <c r="FL58" s="146"/>
      <c r="FM58" s="146"/>
      <c r="FN58" s="146"/>
      <c r="FO58" s="146"/>
      <c r="FP58" s="146"/>
      <c r="FQ58" s="146"/>
      <c r="FR58" s="146"/>
      <c r="FS58" s="146"/>
      <c r="FT58" s="146"/>
      <c r="FU58" s="146"/>
      <c r="FV58" s="146"/>
      <c r="FW58" s="146"/>
      <c r="FX58" s="146"/>
      <c r="FY58" s="146"/>
      <c r="FZ58" s="146"/>
      <c r="GA58" s="146"/>
      <c r="GB58" s="146"/>
      <c r="GC58" s="146"/>
      <c r="GD58" s="146"/>
      <c r="GE58" s="146"/>
      <c r="GF58" s="146"/>
      <c r="GG58" s="146"/>
      <c r="GH58" s="146"/>
      <c r="GI58" s="146"/>
      <c r="GJ58" s="146"/>
      <c r="GK58" s="146"/>
      <c r="GL58" s="146"/>
      <c r="GM58" s="146"/>
      <c r="GN58" s="146"/>
      <c r="GO58" s="146"/>
      <c r="GP58" s="146"/>
      <c r="GQ58" s="146"/>
      <c r="GR58" s="146"/>
      <c r="GS58" s="146"/>
      <c r="GT58" s="146"/>
      <c r="GU58" s="146"/>
      <c r="GV58" s="146"/>
      <c r="GW58" s="146"/>
      <c r="GX58" s="146"/>
      <c r="GY58" s="146"/>
      <c r="GZ58" s="146"/>
      <c r="HA58" s="146"/>
      <c r="HB58" s="146"/>
      <c r="HC58" s="146"/>
      <c r="HD58" s="146"/>
      <c r="HE58" s="146"/>
      <c r="HF58" s="146"/>
      <c r="HG58" s="146"/>
      <c r="HH58" s="146"/>
      <c r="HI58" s="146"/>
      <c r="HJ58" s="146"/>
      <c r="HK58" s="146"/>
      <c r="HL58" s="146"/>
      <c r="HM58" s="146"/>
      <c r="HN58" s="146"/>
      <c r="HO58" s="146"/>
      <c r="HP58" s="146"/>
      <c r="HQ58" s="146"/>
      <c r="HR58" s="146"/>
      <c r="HS58" s="146"/>
      <c r="HT58" s="146"/>
      <c r="HU58" s="146"/>
      <c r="HV58" s="146"/>
      <c r="HW58" s="146"/>
      <c r="HX58" s="146"/>
      <c r="HY58" s="146"/>
      <c r="HZ58" s="146"/>
      <c r="IA58" s="146"/>
      <c r="IB58" s="146"/>
      <c r="IC58" s="146"/>
      <c r="ID58" s="146"/>
      <c r="IE58" s="146"/>
      <c r="IF58" s="146"/>
      <c r="IG58" s="146"/>
      <c r="IH58" s="146"/>
      <c r="II58" s="146"/>
      <c r="IJ58" s="146"/>
      <c r="IK58" s="146"/>
      <c r="IL58" s="146"/>
      <c r="IM58" s="146"/>
      <c r="IN58" s="146"/>
      <c r="IO58" s="146"/>
      <c r="IP58" s="146"/>
      <c r="IQ58" s="146"/>
      <c r="IR58" s="146"/>
      <c r="IS58" s="146"/>
      <c r="IT58" s="146"/>
      <c r="IU58" s="146"/>
      <c r="IV58" s="146"/>
      <c r="IW58" s="146"/>
      <c r="IX58" s="146"/>
      <c r="IY58" s="146"/>
      <c r="IZ58" s="146"/>
      <c r="JA58" s="146"/>
      <c r="JB58" s="146"/>
      <c r="JC58" s="146"/>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c r="KJ58" s="146"/>
      <c r="KK58" s="146"/>
      <c r="KL58" s="146"/>
      <c r="KM58" s="146"/>
      <c r="KN58" s="146"/>
      <c r="KO58" s="146"/>
      <c r="KP58" s="146"/>
      <c r="KQ58" s="146"/>
      <c r="KR58" s="146"/>
      <c r="KS58" s="147"/>
      <c r="KT58" s="19"/>
    </row>
    <row r="59" spans="2:306" ht="18.75">
      <c r="B59" s="173"/>
      <c r="C59" s="134"/>
      <c r="F59" s="135" t="s">
        <v>122</v>
      </c>
      <c r="G59" s="134"/>
      <c r="H59" s="138" t="s">
        <v>123</v>
      </c>
      <c r="I59" s="139"/>
      <c r="J59" s="19"/>
      <c r="L59" s="80" t="s">
        <v>124</v>
      </c>
      <c r="M59" s="80" t="s">
        <v>125</v>
      </c>
      <c r="N59" s="80" t="s">
        <v>126</v>
      </c>
      <c r="P59" s="134"/>
      <c r="Q59" s="138" t="s">
        <v>127</v>
      </c>
      <c r="R59" s="145"/>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146"/>
      <c r="DR59" s="146"/>
      <c r="DS59" s="146"/>
      <c r="DT59" s="146"/>
      <c r="DU59" s="146"/>
      <c r="DV59" s="146"/>
      <c r="DW59" s="146"/>
      <c r="DX59" s="146"/>
      <c r="DY59" s="146"/>
      <c r="DZ59" s="146"/>
      <c r="EA59" s="146"/>
      <c r="EB59" s="146"/>
      <c r="EC59" s="146"/>
      <c r="ED59" s="146"/>
      <c r="EE59" s="146"/>
      <c r="EF59" s="146"/>
      <c r="EG59" s="146"/>
      <c r="EH59" s="146"/>
      <c r="EI59" s="146"/>
      <c r="EJ59" s="146"/>
      <c r="EK59" s="146"/>
      <c r="EL59" s="146"/>
      <c r="EM59" s="146"/>
      <c r="EN59" s="146"/>
      <c r="EO59" s="146"/>
      <c r="EP59" s="146"/>
      <c r="EQ59" s="146"/>
      <c r="ER59" s="146"/>
      <c r="ES59" s="146"/>
      <c r="ET59" s="146"/>
      <c r="EU59" s="146"/>
      <c r="EV59" s="146"/>
      <c r="EW59" s="146"/>
      <c r="EX59" s="146"/>
      <c r="EY59" s="146"/>
      <c r="EZ59" s="146"/>
      <c r="FA59" s="146"/>
      <c r="FB59" s="146"/>
      <c r="FC59" s="146"/>
      <c r="FD59" s="146"/>
      <c r="FE59" s="146"/>
      <c r="FF59" s="146"/>
      <c r="FG59" s="146"/>
      <c r="FH59" s="146"/>
      <c r="FI59" s="146"/>
      <c r="FJ59" s="146"/>
      <c r="FK59" s="146"/>
      <c r="FL59" s="146"/>
      <c r="FM59" s="146"/>
      <c r="FN59" s="146"/>
      <c r="FO59" s="146"/>
      <c r="FP59" s="146"/>
      <c r="FQ59" s="146"/>
      <c r="FR59" s="146"/>
      <c r="FS59" s="146"/>
      <c r="FT59" s="146"/>
      <c r="FU59" s="146"/>
      <c r="FV59" s="146"/>
      <c r="FW59" s="146"/>
      <c r="FX59" s="146"/>
      <c r="FY59" s="146"/>
      <c r="FZ59" s="146"/>
      <c r="GA59" s="146"/>
      <c r="GB59" s="146"/>
      <c r="GC59" s="146"/>
      <c r="GD59" s="146"/>
      <c r="GE59" s="146"/>
      <c r="GF59" s="146"/>
      <c r="GG59" s="146"/>
      <c r="GH59" s="146"/>
      <c r="GI59" s="146"/>
      <c r="GJ59" s="146"/>
      <c r="GK59" s="146"/>
      <c r="GL59" s="146"/>
      <c r="GM59" s="146"/>
      <c r="GN59" s="146"/>
      <c r="GO59" s="146"/>
      <c r="GP59" s="146"/>
      <c r="GQ59" s="146"/>
      <c r="GR59" s="146"/>
      <c r="GS59" s="146"/>
      <c r="GT59" s="146"/>
      <c r="GU59" s="146"/>
      <c r="GV59" s="146"/>
      <c r="GW59" s="146"/>
      <c r="GX59" s="146"/>
      <c r="GY59" s="146"/>
      <c r="GZ59" s="146"/>
      <c r="HA59" s="146"/>
      <c r="HB59" s="146"/>
      <c r="HC59" s="146"/>
      <c r="HD59" s="146"/>
      <c r="HE59" s="146"/>
      <c r="HF59" s="146"/>
      <c r="HG59" s="146"/>
      <c r="HH59" s="146"/>
      <c r="HI59" s="146"/>
      <c r="HJ59" s="146"/>
      <c r="HK59" s="146"/>
      <c r="HL59" s="146"/>
      <c r="HM59" s="146"/>
      <c r="HN59" s="146"/>
      <c r="HO59" s="146"/>
      <c r="HP59" s="146"/>
      <c r="HQ59" s="146"/>
      <c r="HR59" s="146"/>
      <c r="HS59" s="146"/>
      <c r="HT59" s="146"/>
      <c r="HU59" s="146"/>
      <c r="HV59" s="146"/>
      <c r="HW59" s="146"/>
      <c r="HX59" s="146"/>
      <c r="HY59" s="146"/>
      <c r="HZ59" s="146"/>
      <c r="IA59" s="146"/>
      <c r="IB59" s="146"/>
      <c r="IC59" s="146"/>
      <c r="ID59" s="146"/>
      <c r="IE59" s="146"/>
      <c r="IF59" s="146"/>
      <c r="IG59" s="146"/>
      <c r="IH59" s="146"/>
      <c r="II59" s="146"/>
      <c r="IJ59" s="146"/>
      <c r="IK59" s="146"/>
      <c r="IL59" s="146"/>
      <c r="IM59" s="146"/>
      <c r="IN59" s="146"/>
      <c r="IO59" s="146"/>
      <c r="IP59" s="146"/>
      <c r="IQ59" s="146"/>
      <c r="IR59" s="146"/>
      <c r="IS59" s="146"/>
      <c r="IT59" s="146"/>
      <c r="IU59" s="146"/>
      <c r="IV59" s="146"/>
      <c r="IW59" s="146"/>
      <c r="IX59" s="146"/>
      <c r="IY59" s="146"/>
      <c r="IZ59" s="146"/>
      <c r="JA59" s="146"/>
      <c r="JB59" s="146"/>
      <c r="JC59" s="146"/>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c r="KJ59" s="146"/>
      <c r="KK59" s="146"/>
      <c r="KL59" s="146"/>
      <c r="KM59" s="146"/>
      <c r="KN59" s="146"/>
      <c r="KO59" s="146"/>
      <c r="KP59" s="146"/>
      <c r="KQ59" s="146"/>
      <c r="KR59" s="146"/>
      <c r="KS59" s="147"/>
      <c r="KT59" s="19"/>
    </row>
    <row r="60" spans="2:306" ht="18.75">
      <c r="B60" s="173"/>
      <c r="C60" s="134"/>
      <c r="F60" s="135" t="s">
        <v>128</v>
      </c>
      <c r="G60" s="134"/>
      <c r="H60" s="138" t="s">
        <v>129</v>
      </c>
      <c r="I60" s="139"/>
      <c r="J60" s="19"/>
      <c r="L60" s="143">
        <f>ROUND(MAX(N60,N60^2),2)</f>
        <v>1</v>
      </c>
      <c r="M60" s="144">
        <f>ROUND(IF(SUM(R65:KS65)=0,SA_RLWPC100,SUMPRODUCT(R65:KS65,SA_PHHC100)/SUM(R65:KS65)),2)</f>
        <v>46.42</v>
      </c>
      <c r="N60" s="144">
        <f>ROUND(M60/SA_RLWPC100,2)</f>
        <v>1</v>
      </c>
      <c r="P60" s="134"/>
      <c r="Q60" s="138" t="s">
        <v>130</v>
      </c>
      <c r="R60" s="145"/>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6"/>
      <c r="EC60" s="146"/>
      <c r="ED60" s="146"/>
      <c r="EE60" s="146"/>
      <c r="EF60" s="146"/>
      <c r="EG60" s="146"/>
      <c r="EH60" s="146"/>
      <c r="EI60" s="146"/>
      <c r="EJ60" s="146"/>
      <c r="EK60" s="146"/>
      <c r="EL60" s="146"/>
      <c r="EM60" s="146"/>
      <c r="EN60" s="146"/>
      <c r="EO60" s="146"/>
      <c r="EP60" s="146"/>
      <c r="EQ60" s="146"/>
      <c r="ER60" s="146"/>
      <c r="ES60" s="146"/>
      <c r="ET60" s="146"/>
      <c r="EU60" s="146"/>
      <c r="EV60" s="146"/>
      <c r="EW60" s="146"/>
      <c r="EX60" s="146"/>
      <c r="EY60" s="146"/>
      <c r="EZ60" s="146"/>
      <c r="FA60" s="146"/>
      <c r="FB60" s="146"/>
      <c r="FC60" s="146"/>
      <c r="FD60" s="146"/>
      <c r="FE60" s="146"/>
      <c r="FF60" s="146"/>
      <c r="FG60" s="146"/>
      <c r="FH60" s="146"/>
      <c r="FI60" s="146"/>
      <c r="FJ60" s="146"/>
      <c r="FK60" s="146"/>
      <c r="FL60" s="146"/>
      <c r="FM60" s="146"/>
      <c r="FN60" s="146"/>
      <c r="FO60" s="146"/>
      <c r="FP60" s="146"/>
      <c r="FQ60" s="146"/>
      <c r="FR60" s="146"/>
      <c r="FS60" s="146"/>
      <c r="FT60" s="146"/>
      <c r="FU60" s="146"/>
      <c r="FV60" s="146"/>
      <c r="FW60" s="146"/>
      <c r="FX60" s="146"/>
      <c r="FY60" s="146"/>
      <c r="FZ60" s="146"/>
      <c r="GA60" s="146"/>
      <c r="GB60" s="146"/>
      <c r="GC60" s="146"/>
      <c r="GD60" s="146"/>
      <c r="GE60" s="146"/>
      <c r="GF60" s="146"/>
      <c r="GG60" s="146"/>
      <c r="GH60" s="146"/>
      <c r="GI60" s="146"/>
      <c r="GJ60" s="146"/>
      <c r="GK60" s="146"/>
      <c r="GL60" s="146"/>
      <c r="GM60" s="146"/>
      <c r="GN60" s="146"/>
      <c r="GO60" s="146"/>
      <c r="GP60" s="146"/>
      <c r="GQ60" s="146"/>
      <c r="GR60" s="146"/>
      <c r="GS60" s="146"/>
      <c r="GT60" s="146"/>
      <c r="GU60" s="146"/>
      <c r="GV60" s="146"/>
      <c r="GW60" s="146"/>
      <c r="GX60" s="146"/>
      <c r="GY60" s="146"/>
      <c r="GZ60" s="146"/>
      <c r="HA60" s="146"/>
      <c r="HB60" s="146"/>
      <c r="HC60" s="146"/>
      <c r="HD60" s="146"/>
      <c r="HE60" s="146"/>
      <c r="HF60" s="146"/>
      <c r="HG60" s="146"/>
      <c r="HH60" s="146"/>
      <c r="HI60" s="146"/>
      <c r="HJ60" s="146"/>
      <c r="HK60" s="146"/>
      <c r="HL60" s="146"/>
      <c r="HM60" s="146"/>
      <c r="HN60" s="146"/>
      <c r="HO60" s="146"/>
      <c r="HP60" s="146"/>
      <c r="HQ60" s="146"/>
      <c r="HR60" s="146"/>
      <c r="HS60" s="146"/>
      <c r="HT60" s="146"/>
      <c r="HU60" s="146"/>
      <c r="HV60" s="146"/>
      <c r="HW60" s="146"/>
      <c r="HX60" s="146"/>
      <c r="HY60" s="146"/>
      <c r="HZ60" s="146"/>
      <c r="IA60" s="146"/>
      <c r="IB60" s="146"/>
      <c r="IC60" s="146"/>
      <c r="ID60" s="146"/>
      <c r="IE60" s="146"/>
      <c r="IF60" s="146"/>
      <c r="IG60" s="146"/>
      <c r="IH60" s="146"/>
      <c r="II60" s="146"/>
      <c r="IJ60" s="146"/>
      <c r="IK60" s="146"/>
      <c r="IL60" s="146"/>
      <c r="IM60" s="146"/>
      <c r="IN60" s="146"/>
      <c r="IO60" s="146"/>
      <c r="IP60" s="146"/>
      <c r="IQ60" s="146"/>
      <c r="IR60" s="146"/>
      <c r="IS60" s="146"/>
      <c r="IT60" s="146"/>
      <c r="IU60" s="146"/>
      <c r="IV60" s="146"/>
      <c r="IW60" s="146"/>
      <c r="IX60" s="146"/>
      <c r="IY60" s="146"/>
      <c r="IZ60" s="146"/>
      <c r="JA60" s="146"/>
      <c r="JB60" s="146"/>
      <c r="JC60" s="146"/>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c r="KJ60" s="146"/>
      <c r="KK60" s="146"/>
      <c r="KL60" s="146"/>
      <c r="KM60" s="146"/>
      <c r="KN60" s="146"/>
      <c r="KO60" s="146"/>
      <c r="KP60" s="146"/>
      <c r="KQ60" s="146"/>
      <c r="KR60" s="146"/>
      <c r="KS60" s="147"/>
      <c r="KT60" s="19"/>
    </row>
    <row r="61" spans="2:306" ht="18.75">
      <c r="B61" s="173"/>
      <c r="C61" s="134"/>
      <c r="F61" s="135" t="s">
        <v>131</v>
      </c>
      <c r="G61" s="134"/>
      <c r="H61" s="138" t="s">
        <v>132</v>
      </c>
      <c r="I61" s="139"/>
      <c r="J61" s="19"/>
      <c r="L61"/>
      <c r="P61" s="134"/>
      <c r="Q61" s="138" t="s">
        <v>133</v>
      </c>
      <c r="R61" s="145"/>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46"/>
      <c r="EA61" s="146"/>
      <c r="EB61" s="146"/>
      <c r="EC61" s="146"/>
      <c r="ED61" s="146"/>
      <c r="EE61" s="146"/>
      <c r="EF61" s="146"/>
      <c r="EG61" s="146"/>
      <c r="EH61" s="146"/>
      <c r="EI61" s="146"/>
      <c r="EJ61" s="146"/>
      <c r="EK61" s="146"/>
      <c r="EL61" s="146"/>
      <c r="EM61" s="146"/>
      <c r="EN61" s="146"/>
      <c r="EO61" s="146"/>
      <c r="EP61" s="146"/>
      <c r="EQ61" s="146"/>
      <c r="ER61" s="146"/>
      <c r="ES61" s="146"/>
      <c r="ET61" s="146"/>
      <c r="EU61" s="146"/>
      <c r="EV61" s="146"/>
      <c r="EW61" s="146"/>
      <c r="EX61" s="146"/>
      <c r="EY61" s="146"/>
      <c r="EZ61" s="146"/>
      <c r="FA61" s="146"/>
      <c r="FB61" s="146"/>
      <c r="FC61" s="146"/>
      <c r="FD61" s="146"/>
      <c r="FE61" s="146"/>
      <c r="FF61" s="146"/>
      <c r="FG61" s="146"/>
      <c r="FH61" s="146"/>
      <c r="FI61" s="146"/>
      <c r="FJ61" s="146"/>
      <c r="FK61" s="146"/>
      <c r="FL61" s="146"/>
      <c r="FM61" s="146"/>
      <c r="FN61" s="146"/>
      <c r="FO61" s="146"/>
      <c r="FP61" s="146"/>
      <c r="FQ61" s="146"/>
      <c r="FR61" s="146"/>
      <c r="FS61" s="146"/>
      <c r="FT61" s="146"/>
      <c r="FU61" s="146"/>
      <c r="FV61" s="146"/>
      <c r="FW61" s="146"/>
      <c r="FX61" s="146"/>
      <c r="FY61" s="146"/>
      <c r="FZ61" s="146"/>
      <c r="GA61" s="146"/>
      <c r="GB61" s="146"/>
      <c r="GC61" s="146"/>
      <c r="GD61" s="146"/>
      <c r="GE61" s="146"/>
      <c r="GF61" s="146"/>
      <c r="GG61" s="146"/>
      <c r="GH61" s="146"/>
      <c r="GI61" s="146"/>
      <c r="GJ61" s="146"/>
      <c r="GK61" s="146"/>
      <c r="GL61" s="146"/>
      <c r="GM61" s="146"/>
      <c r="GN61" s="146"/>
      <c r="GO61" s="146"/>
      <c r="GP61" s="146"/>
      <c r="GQ61" s="146"/>
      <c r="GR61" s="146"/>
      <c r="GS61" s="146"/>
      <c r="GT61" s="146"/>
      <c r="GU61" s="146"/>
      <c r="GV61" s="146"/>
      <c r="GW61" s="146"/>
      <c r="GX61" s="146"/>
      <c r="GY61" s="146"/>
      <c r="GZ61" s="146"/>
      <c r="HA61" s="146"/>
      <c r="HB61" s="146"/>
      <c r="HC61" s="146"/>
      <c r="HD61" s="146"/>
      <c r="HE61" s="146"/>
      <c r="HF61" s="146"/>
      <c r="HG61" s="146"/>
      <c r="HH61" s="146"/>
      <c r="HI61" s="146"/>
      <c r="HJ61" s="146"/>
      <c r="HK61" s="146"/>
      <c r="HL61" s="146"/>
      <c r="HM61" s="146"/>
      <c r="HN61" s="146"/>
      <c r="HO61" s="146"/>
      <c r="HP61" s="146"/>
      <c r="HQ61" s="146"/>
      <c r="HR61" s="146"/>
      <c r="HS61" s="146"/>
      <c r="HT61" s="146"/>
      <c r="HU61" s="146"/>
      <c r="HV61" s="146"/>
      <c r="HW61" s="146"/>
      <c r="HX61" s="146"/>
      <c r="HY61" s="146"/>
      <c r="HZ61" s="146"/>
      <c r="IA61" s="146"/>
      <c r="IB61" s="146"/>
      <c r="IC61" s="146"/>
      <c r="ID61" s="146"/>
      <c r="IE61" s="146"/>
      <c r="IF61" s="146"/>
      <c r="IG61" s="146"/>
      <c r="IH61" s="146"/>
      <c r="II61" s="146"/>
      <c r="IJ61" s="146"/>
      <c r="IK61" s="146"/>
      <c r="IL61" s="146"/>
      <c r="IM61" s="146"/>
      <c r="IN61" s="146"/>
      <c r="IO61" s="146"/>
      <c r="IP61" s="146"/>
      <c r="IQ61" s="146"/>
      <c r="IR61" s="146"/>
      <c r="IS61" s="146"/>
      <c r="IT61" s="146"/>
      <c r="IU61" s="146"/>
      <c r="IV61" s="146"/>
      <c r="IW61" s="146"/>
      <c r="IX61" s="146"/>
      <c r="IY61" s="146"/>
      <c r="IZ61" s="146"/>
      <c r="JA61" s="146"/>
      <c r="JB61" s="146"/>
      <c r="JC61" s="146"/>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c r="KJ61" s="146"/>
      <c r="KK61" s="146"/>
      <c r="KL61" s="146"/>
      <c r="KM61" s="146"/>
      <c r="KN61" s="146"/>
      <c r="KO61" s="146"/>
      <c r="KP61" s="146"/>
      <c r="KQ61" s="146"/>
      <c r="KR61" s="146"/>
      <c r="KS61" s="147"/>
      <c r="KT61" s="19"/>
    </row>
    <row r="62" spans="2:306" ht="18.75">
      <c r="B62" s="173"/>
      <c r="C62" s="134"/>
      <c r="F62" s="135"/>
      <c r="G62" s="134"/>
      <c r="H62" s="138" t="s">
        <v>134</v>
      </c>
      <c r="I62" s="139"/>
      <c r="J62" s="19"/>
      <c r="L62" s="80" t="s">
        <v>135</v>
      </c>
      <c r="M62" s="80" t="s">
        <v>136</v>
      </c>
      <c r="N62" s="80" t="s">
        <v>137</v>
      </c>
      <c r="P62" s="134"/>
      <c r="Q62" s="138" t="s">
        <v>138</v>
      </c>
      <c r="R62" s="145"/>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6"/>
      <c r="EC62" s="146"/>
      <c r="ED62" s="146"/>
      <c r="EE62" s="146"/>
      <c r="EF62" s="146"/>
      <c r="EG62" s="146"/>
      <c r="EH62" s="146"/>
      <c r="EI62" s="146"/>
      <c r="EJ62" s="146"/>
      <c r="EK62" s="146"/>
      <c r="EL62" s="146"/>
      <c r="EM62" s="146"/>
      <c r="EN62" s="146"/>
      <c r="EO62" s="146"/>
      <c r="EP62" s="146"/>
      <c r="EQ62" s="146"/>
      <c r="ER62" s="146"/>
      <c r="ES62" s="146"/>
      <c r="ET62" s="146"/>
      <c r="EU62" s="146"/>
      <c r="EV62" s="146"/>
      <c r="EW62" s="146"/>
      <c r="EX62" s="146"/>
      <c r="EY62" s="146"/>
      <c r="EZ62" s="146"/>
      <c r="FA62" s="146"/>
      <c r="FB62" s="146"/>
      <c r="FC62" s="146"/>
      <c r="FD62" s="146"/>
      <c r="FE62" s="146"/>
      <c r="FF62" s="146"/>
      <c r="FG62" s="146"/>
      <c r="FH62" s="146"/>
      <c r="FI62" s="146"/>
      <c r="FJ62" s="146"/>
      <c r="FK62" s="146"/>
      <c r="FL62" s="146"/>
      <c r="FM62" s="146"/>
      <c r="FN62" s="146"/>
      <c r="FO62" s="146"/>
      <c r="FP62" s="146"/>
      <c r="FQ62" s="146"/>
      <c r="FR62" s="146"/>
      <c r="FS62" s="146"/>
      <c r="FT62" s="146"/>
      <c r="FU62" s="146"/>
      <c r="FV62" s="146"/>
      <c r="FW62" s="146"/>
      <c r="FX62" s="146"/>
      <c r="FY62" s="146"/>
      <c r="FZ62" s="146"/>
      <c r="GA62" s="146"/>
      <c r="GB62" s="146"/>
      <c r="GC62" s="146"/>
      <c r="GD62" s="146"/>
      <c r="GE62" s="146"/>
      <c r="GF62" s="146"/>
      <c r="GG62" s="146"/>
      <c r="GH62" s="146"/>
      <c r="GI62" s="146"/>
      <c r="GJ62" s="146"/>
      <c r="GK62" s="146"/>
      <c r="GL62" s="146"/>
      <c r="GM62" s="146"/>
      <c r="GN62" s="146"/>
      <c r="GO62" s="146"/>
      <c r="GP62" s="146"/>
      <c r="GQ62" s="146"/>
      <c r="GR62" s="146"/>
      <c r="GS62" s="146"/>
      <c r="GT62" s="146"/>
      <c r="GU62" s="146"/>
      <c r="GV62" s="146"/>
      <c r="GW62" s="146"/>
      <c r="GX62" s="146"/>
      <c r="GY62" s="146"/>
      <c r="GZ62" s="146"/>
      <c r="HA62" s="146"/>
      <c r="HB62" s="146"/>
      <c r="HC62" s="146"/>
      <c r="HD62" s="146"/>
      <c r="HE62" s="146"/>
      <c r="HF62" s="146"/>
      <c r="HG62" s="146"/>
      <c r="HH62" s="146"/>
      <c r="HI62" s="146"/>
      <c r="HJ62" s="146"/>
      <c r="HK62" s="146"/>
      <c r="HL62" s="146"/>
      <c r="HM62" s="146"/>
      <c r="HN62" s="146"/>
      <c r="HO62" s="146"/>
      <c r="HP62" s="146"/>
      <c r="HQ62" s="146"/>
      <c r="HR62" s="146"/>
      <c r="HS62" s="146"/>
      <c r="HT62" s="146"/>
      <c r="HU62" s="146"/>
      <c r="HV62" s="146"/>
      <c r="HW62" s="146"/>
      <c r="HX62" s="146"/>
      <c r="HY62" s="146"/>
      <c r="HZ62" s="146"/>
      <c r="IA62" s="146"/>
      <c r="IB62" s="146"/>
      <c r="IC62" s="146"/>
      <c r="ID62" s="146"/>
      <c r="IE62" s="146"/>
      <c r="IF62" s="146"/>
      <c r="IG62" s="146"/>
      <c r="IH62" s="146"/>
      <c r="II62" s="146"/>
      <c r="IJ62" s="146"/>
      <c r="IK62" s="146"/>
      <c r="IL62" s="146"/>
      <c r="IM62" s="146"/>
      <c r="IN62" s="146"/>
      <c r="IO62" s="146"/>
      <c r="IP62" s="146"/>
      <c r="IQ62" s="146"/>
      <c r="IR62" s="146"/>
      <c r="IS62" s="146"/>
      <c r="IT62" s="146"/>
      <c r="IU62" s="146"/>
      <c r="IV62" s="146"/>
      <c r="IW62" s="146"/>
      <c r="IX62" s="146"/>
      <c r="IY62" s="146"/>
      <c r="IZ62" s="146"/>
      <c r="JA62" s="146"/>
      <c r="JB62" s="146"/>
      <c r="JC62" s="146"/>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c r="KJ62" s="146"/>
      <c r="KK62" s="146"/>
      <c r="KL62" s="146"/>
      <c r="KM62" s="146"/>
      <c r="KN62" s="146"/>
      <c r="KO62" s="146"/>
      <c r="KP62" s="146"/>
      <c r="KQ62" s="146"/>
      <c r="KR62" s="146"/>
      <c r="KS62" s="147"/>
      <c r="KT62" s="19"/>
    </row>
    <row r="63" spans="2:306" ht="18.75">
      <c r="B63" s="173"/>
      <c r="C63" s="134"/>
      <c r="F63" s="135"/>
      <c r="G63" s="134"/>
      <c r="H63" s="138" t="s">
        <v>139</v>
      </c>
      <c r="I63" s="139"/>
      <c r="J63" s="19"/>
      <c r="L63" s="143">
        <f>ROUND(MAX(N63,N63^2),2)</f>
        <v>1</v>
      </c>
      <c r="M63" s="144">
        <f>ROUND(IF(SUM(R66:KS66)=0,SA_RLWPC200,SUMPRODUCT(R66:KS66,SA_PHHC200)/SUM(R66:KS66)),2)</f>
        <v>54.85</v>
      </c>
      <c r="N63" s="144">
        <f>ROUND(M63/SA_RLWPC200,2)</f>
        <v>1</v>
      </c>
      <c r="P63" s="134"/>
      <c r="Q63" s="138" t="s">
        <v>140</v>
      </c>
      <c r="R63" s="145"/>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146"/>
      <c r="FW63" s="146"/>
      <c r="FX63" s="146"/>
      <c r="FY63" s="146"/>
      <c r="FZ63" s="146"/>
      <c r="GA63" s="146"/>
      <c r="GB63" s="146"/>
      <c r="GC63" s="146"/>
      <c r="GD63" s="146"/>
      <c r="GE63" s="146"/>
      <c r="GF63" s="146"/>
      <c r="GG63" s="146"/>
      <c r="GH63" s="146"/>
      <c r="GI63" s="146"/>
      <c r="GJ63" s="146"/>
      <c r="GK63" s="146"/>
      <c r="GL63" s="146"/>
      <c r="GM63" s="146"/>
      <c r="GN63" s="146"/>
      <c r="GO63" s="146"/>
      <c r="GP63" s="146"/>
      <c r="GQ63" s="146"/>
      <c r="GR63" s="146"/>
      <c r="GS63" s="146"/>
      <c r="GT63" s="146"/>
      <c r="GU63" s="146"/>
      <c r="GV63" s="146"/>
      <c r="GW63" s="146"/>
      <c r="GX63" s="146"/>
      <c r="GY63" s="146"/>
      <c r="GZ63" s="146"/>
      <c r="HA63" s="146"/>
      <c r="HB63" s="146"/>
      <c r="HC63" s="146"/>
      <c r="HD63" s="146"/>
      <c r="HE63" s="146"/>
      <c r="HF63" s="146"/>
      <c r="HG63" s="146"/>
      <c r="HH63" s="146"/>
      <c r="HI63" s="146"/>
      <c r="HJ63" s="146"/>
      <c r="HK63" s="146"/>
      <c r="HL63" s="146"/>
      <c r="HM63" s="146"/>
      <c r="HN63" s="146"/>
      <c r="HO63" s="146"/>
      <c r="HP63" s="146"/>
      <c r="HQ63" s="146"/>
      <c r="HR63" s="146"/>
      <c r="HS63" s="146"/>
      <c r="HT63" s="146"/>
      <c r="HU63" s="146"/>
      <c r="HV63" s="146"/>
      <c r="HW63" s="146"/>
      <c r="HX63" s="146"/>
      <c r="HY63" s="146"/>
      <c r="HZ63" s="146"/>
      <c r="IA63" s="146"/>
      <c r="IB63" s="146"/>
      <c r="IC63" s="146"/>
      <c r="ID63" s="146"/>
      <c r="IE63" s="146"/>
      <c r="IF63" s="146"/>
      <c r="IG63" s="146"/>
      <c r="IH63" s="146"/>
      <c r="II63" s="146"/>
      <c r="IJ63" s="146"/>
      <c r="IK63" s="146"/>
      <c r="IL63" s="146"/>
      <c r="IM63" s="146"/>
      <c r="IN63" s="146"/>
      <c r="IO63" s="146"/>
      <c r="IP63" s="146"/>
      <c r="IQ63" s="146"/>
      <c r="IR63" s="146"/>
      <c r="IS63" s="146"/>
      <c r="IT63" s="146"/>
      <c r="IU63" s="146"/>
      <c r="IV63" s="146"/>
      <c r="IW63" s="146"/>
      <c r="IX63" s="146"/>
      <c r="IY63" s="146"/>
      <c r="IZ63" s="146"/>
      <c r="JA63" s="146"/>
      <c r="JB63" s="146"/>
      <c r="JC63" s="146"/>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c r="KJ63" s="146"/>
      <c r="KK63" s="146"/>
      <c r="KL63" s="146"/>
      <c r="KM63" s="146"/>
      <c r="KN63" s="146"/>
      <c r="KO63" s="146"/>
      <c r="KP63" s="146"/>
      <c r="KQ63" s="146"/>
      <c r="KR63" s="146"/>
      <c r="KS63" s="147"/>
      <c r="KT63" s="19"/>
    </row>
    <row r="64" spans="2:306">
      <c r="B64" s="173"/>
      <c r="C64" s="134"/>
      <c r="F64" s="135"/>
      <c r="G64" s="134"/>
      <c r="J64" s="19"/>
      <c r="L64"/>
      <c r="P64" s="134"/>
      <c r="Q64" s="148" t="s">
        <v>141</v>
      </c>
      <c r="R64" s="149">
        <f>SUM(R52:R53)-SUM(R59:R60)</f>
        <v>0</v>
      </c>
      <c r="S64" s="150">
        <f t="shared" ref="S64:BM64" si="21">SUM(S52:S53)-SUM(S59:S60)</f>
        <v>0</v>
      </c>
      <c r="T64" s="150">
        <f t="shared" si="21"/>
        <v>0</v>
      </c>
      <c r="U64" s="150">
        <f t="shared" si="21"/>
        <v>0</v>
      </c>
      <c r="V64" s="150">
        <f t="shared" si="21"/>
        <v>0</v>
      </c>
      <c r="W64" s="150">
        <f t="shared" si="21"/>
        <v>0</v>
      </c>
      <c r="X64" s="150">
        <f t="shared" si="21"/>
        <v>0</v>
      </c>
      <c r="Y64" s="150">
        <f t="shared" si="21"/>
        <v>0</v>
      </c>
      <c r="Z64" s="150">
        <f t="shared" si="21"/>
        <v>0</v>
      </c>
      <c r="AA64" s="150">
        <f t="shared" si="21"/>
        <v>0</v>
      </c>
      <c r="AB64" s="150">
        <f t="shared" si="21"/>
        <v>0</v>
      </c>
      <c r="AC64" s="150">
        <f t="shared" si="21"/>
        <v>0</v>
      </c>
      <c r="AD64" s="150">
        <f t="shared" si="21"/>
        <v>0</v>
      </c>
      <c r="AE64" s="150">
        <f t="shared" si="21"/>
        <v>0</v>
      </c>
      <c r="AF64" s="150">
        <f t="shared" si="21"/>
        <v>0</v>
      </c>
      <c r="AG64" s="150">
        <f t="shared" si="21"/>
        <v>0</v>
      </c>
      <c r="AH64" s="150">
        <f t="shared" si="21"/>
        <v>0</v>
      </c>
      <c r="AI64" s="150">
        <f t="shared" si="21"/>
        <v>0</v>
      </c>
      <c r="AJ64" s="150">
        <f t="shared" si="21"/>
        <v>0</v>
      </c>
      <c r="AK64" s="150">
        <f t="shared" si="21"/>
        <v>0</v>
      </c>
      <c r="AL64" s="150">
        <f t="shared" si="21"/>
        <v>0</v>
      </c>
      <c r="AM64" s="150">
        <f t="shared" si="21"/>
        <v>0</v>
      </c>
      <c r="AN64" s="150">
        <f t="shared" si="21"/>
        <v>0</v>
      </c>
      <c r="AO64" s="150">
        <f t="shared" si="21"/>
        <v>0</v>
      </c>
      <c r="AP64" s="150">
        <f t="shared" si="21"/>
        <v>0</v>
      </c>
      <c r="AQ64" s="150">
        <f t="shared" si="21"/>
        <v>0</v>
      </c>
      <c r="AR64" s="150">
        <f t="shared" si="21"/>
        <v>0</v>
      </c>
      <c r="AS64" s="150">
        <f t="shared" si="21"/>
        <v>0</v>
      </c>
      <c r="AT64" s="150">
        <f t="shared" si="21"/>
        <v>0</v>
      </c>
      <c r="AU64" s="150">
        <f t="shared" si="21"/>
        <v>0</v>
      </c>
      <c r="AV64" s="150">
        <f t="shared" si="21"/>
        <v>0</v>
      </c>
      <c r="AW64" s="150">
        <f t="shared" si="21"/>
        <v>0</v>
      </c>
      <c r="AX64" s="150">
        <f t="shared" si="21"/>
        <v>0</v>
      </c>
      <c r="AY64" s="150">
        <f t="shared" si="21"/>
        <v>0</v>
      </c>
      <c r="AZ64" s="150">
        <f t="shared" si="21"/>
        <v>0</v>
      </c>
      <c r="BA64" s="150">
        <f t="shared" si="21"/>
        <v>0</v>
      </c>
      <c r="BB64" s="150">
        <f t="shared" si="21"/>
        <v>0</v>
      </c>
      <c r="BC64" s="150">
        <f t="shared" si="21"/>
        <v>0</v>
      </c>
      <c r="BD64" s="150">
        <f t="shared" si="21"/>
        <v>0</v>
      </c>
      <c r="BE64" s="150">
        <f t="shared" si="21"/>
        <v>0</v>
      </c>
      <c r="BF64" s="150">
        <f t="shared" si="21"/>
        <v>0</v>
      </c>
      <c r="BG64" s="150">
        <f t="shared" si="21"/>
        <v>0</v>
      </c>
      <c r="BH64" s="150">
        <f t="shared" si="21"/>
        <v>0</v>
      </c>
      <c r="BI64" s="150">
        <f t="shared" si="21"/>
        <v>0</v>
      </c>
      <c r="BJ64" s="150">
        <f t="shared" si="21"/>
        <v>0</v>
      </c>
      <c r="BK64" s="150">
        <f t="shared" si="21"/>
        <v>0</v>
      </c>
      <c r="BL64" s="150">
        <f t="shared" si="21"/>
        <v>0</v>
      </c>
      <c r="BM64" s="150">
        <f t="shared" si="21"/>
        <v>0</v>
      </c>
      <c r="BN64" s="150">
        <f t="shared" ref="BN64:DY64" si="22">SUM(BN52:BN53)-SUM(BN59:BN60)</f>
        <v>0</v>
      </c>
      <c r="BO64" s="150">
        <f t="shared" si="22"/>
        <v>0</v>
      </c>
      <c r="BP64" s="150">
        <f t="shared" si="22"/>
        <v>0</v>
      </c>
      <c r="BQ64" s="150">
        <f t="shared" si="22"/>
        <v>0</v>
      </c>
      <c r="BR64" s="150">
        <f t="shared" si="22"/>
        <v>0</v>
      </c>
      <c r="BS64" s="150">
        <f t="shared" si="22"/>
        <v>0</v>
      </c>
      <c r="BT64" s="150">
        <f t="shared" si="22"/>
        <v>0</v>
      </c>
      <c r="BU64" s="150">
        <f t="shared" si="22"/>
        <v>0</v>
      </c>
      <c r="BV64" s="150">
        <f t="shared" si="22"/>
        <v>0</v>
      </c>
      <c r="BW64" s="150">
        <f t="shared" si="22"/>
        <v>0</v>
      </c>
      <c r="BX64" s="150">
        <f t="shared" si="22"/>
        <v>0</v>
      </c>
      <c r="BY64" s="150">
        <f t="shared" si="22"/>
        <v>0</v>
      </c>
      <c r="BZ64" s="150">
        <f t="shared" si="22"/>
        <v>0</v>
      </c>
      <c r="CA64" s="150">
        <f t="shared" si="22"/>
        <v>0</v>
      </c>
      <c r="CB64" s="150">
        <f t="shared" si="22"/>
        <v>0</v>
      </c>
      <c r="CC64" s="150">
        <f t="shared" si="22"/>
        <v>0</v>
      </c>
      <c r="CD64" s="150">
        <f t="shared" si="22"/>
        <v>0</v>
      </c>
      <c r="CE64" s="150">
        <f t="shared" si="22"/>
        <v>0</v>
      </c>
      <c r="CF64" s="150">
        <f t="shared" si="22"/>
        <v>0</v>
      </c>
      <c r="CG64" s="150">
        <f t="shared" si="22"/>
        <v>0</v>
      </c>
      <c r="CH64" s="150">
        <f t="shared" si="22"/>
        <v>0</v>
      </c>
      <c r="CI64" s="150">
        <f t="shared" si="22"/>
        <v>0</v>
      </c>
      <c r="CJ64" s="150">
        <f t="shared" si="22"/>
        <v>0</v>
      </c>
      <c r="CK64" s="150">
        <f t="shared" si="22"/>
        <v>0</v>
      </c>
      <c r="CL64" s="150">
        <f t="shared" si="22"/>
        <v>0</v>
      </c>
      <c r="CM64" s="150">
        <f t="shared" si="22"/>
        <v>0</v>
      </c>
      <c r="CN64" s="150">
        <f t="shared" si="22"/>
        <v>0</v>
      </c>
      <c r="CO64" s="150">
        <f t="shared" si="22"/>
        <v>0</v>
      </c>
      <c r="CP64" s="150">
        <f t="shared" si="22"/>
        <v>0</v>
      </c>
      <c r="CQ64" s="150">
        <f t="shared" si="22"/>
        <v>0</v>
      </c>
      <c r="CR64" s="150">
        <f t="shared" si="22"/>
        <v>0</v>
      </c>
      <c r="CS64" s="150">
        <f t="shared" si="22"/>
        <v>0</v>
      </c>
      <c r="CT64" s="150">
        <f t="shared" si="22"/>
        <v>0</v>
      </c>
      <c r="CU64" s="150">
        <f t="shared" si="22"/>
        <v>0</v>
      </c>
      <c r="CV64" s="150">
        <f t="shared" si="22"/>
        <v>0</v>
      </c>
      <c r="CW64" s="150">
        <f t="shared" si="22"/>
        <v>0</v>
      </c>
      <c r="CX64" s="150">
        <f t="shared" si="22"/>
        <v>0</v>
      </c>
      <c r="CY64" s="150">
        <f t="shared" si="22"/>
        <v>0</v>
      </c>
      <c r="CZ64" s="150">
        <f t="shared" si="22"/>
        <v>0</v>
      </c>
      <c r="DA64" s="150">
        <f t="shared" si="22"/>
        <v>0</v>
      </c>
      <c r="DB64" s="150">
        <f t="shared" si="22"/>
        <v>0</v>
      </c>
      <c r="DC64" s="150">
        <f t="shared" si="22"/>
        <v>0</v>
      </c>
      <c r="DD64" s="150">
        <f t="shared" si="22"/>
        <v>0</v>
      </c>
      <c r="DE64" s="150">
        <f t="shared" si="22"/>
        <v>0</v>
      </c>
      <c r="DF64" s="150">
        <f t="shared" si="22"/>
        <v>0</v>
      </c>
      <c r="DG64" s="150">
        <f t="shared" si="22"/>
        <v>0</v>
      </c>
      <c r="DH64" s="150">
        <f t="shared" si="22"/>
        <v>0</v>
      </c>
      <c r="DI64" s="150">
        <f t="shared" si="22"/>
        <v>0</v>
      </c>
      <c r="DJ64" s="150">
        <f t="shared" si="22"/>
        <v>0</v>
      </c>
      <c r="DK64" s="150">
        <f t="shared" si="22"/>
        <v>0</v>
      </c>
      <c r="DL64" s="150">
        <f t="shared" si="22"/>
        <v>0</v>
      </c>
      <c r="DM64" s="150">
        <f t="shared" si="22"/>
        <v>0</v>
      </c>
      <c r="DN64" s="150">
        <f t="shared" si="22"/>
        <v>0</v>
      </c>
      <c r="DO64" s="150">
        <f t="shared" si="22"/>
        <v>0</v>
      </c>
      <c r="DP64" s="150">
        <f t="shared" si="22"/>
        <v>0</v>
      </c>
      <c r="DQ64" s="150">
        <f t="shared" si="22"/>
        <v>0</v>
      </c>
      <c r="DR64" s="150">
        <f t="shared" si="22"/>
        <v>0</v>
      </c>
      <c r="DS64" s="150">
        <f t="shared" si="22"/>
        <v>0</v>
      </c>
      <c r="DT64" s="150">
        <f t="shared" si="22"/>
        <v>0</v>
      </c>
      <c r="DU64" s="150">
        <f t="shared" si="22"/>
        <v>0</v>
      </c>
      <c r="DV64" s="150">
        <f t="shared" si="22"/>
        <v>0</v>
      </c>
      <c r="DW64" s="150">
        <f t="shared" si="22"/>
        <v>0</v>
      </c>
      <c r="DX64" s="150">
        <f t="shared" si="22"/>
        <v>0</v>
      </c>
      <c r="DY64" s="150">
        <f t="shared" si="22"/>
        <v>0</v>
      </c>
      <c r="DZ64" s="150">
        <f t="shared" ref="DZ64:GK64" si="23">SUM(DZ52:DZ53)-SUM(DZ59:DZ60)</f>
        <v>0</v>
      </c>
      <c r="EA64" s="150">
        <f t="shared" si="23"/>
        <v>0</v>
      </c>
      <c r="EB64" s="150">
        <f t="shared" si="23"/>
        <v>0</v>
      </c>
      <c r="EC64" s="150">
        <f t="shared" si="23"/>
        <v>0</v>
      </c>
      <c r="ED64" s="150">
        <f t="shared" si="23"/>
        <v>0</v>
      </c>
      <c r="EE64" s="150">
        <f t="shared" si="23"/>
        <v>0</v>
      </c>
      <c r="EF64" s="150">
        <f t="shared" si="23"/>
        <v>0</v>
      </c>
      <c r="EG64" s="150">
        <f t="shared" si="23"/>
        <v>0</v>
      </c>
      <c r="EH64" s="150">
        <f t="shared" si="23"/>
        <v>0</v>
      </c>
      <c r="EI64" s="150">
        <f t="shared" si="23"/>
        <v>0</v>
      </c>
      <c r="EJ64" s="150">
        <f t="shared" si="23"/>
        <v>0</v>
      </c>
      <c r="EK64" s="150">
        <f t="shared" si="23"/>
        <v>0</v>
      </c>
      <c r="EL64" s="150">
        <f t="shared" si="23"/>
        <v>0</v>
      </c>
      <c r="EM64" s="150">
        <f t="shared" si="23"/>
        <v>0</v>
      </c>
      <c r="EN64" s="150">
        <f t="shared" si="23"/>
        <v>0</v>
      </c>
      <c r="EO64" s="150">
        <f t="shared" si="23"/>
        <v>0</v>
      </c>
      <c r="EP64" s="150">
        <f t="shared" si="23"/>
        <v>0</v>
      </c>
      <c r="EQ64" s="150">
        <f t="shared" si="23"/>
        <v>0</v>
      </c>
      <c r="ER64" s="150">
        <f t="shared" si="23"/>
        <v>0</v>
      </c>
      <c r="ES64" s="150">
        <f t="shared" si="23"/>
        <v>0</v>
      </c>
      <c r="ET64" s="150">
        <f t="shared" si="23"/>
        <v>0</v>
      </c>
      <c r="EU64" s="150">
        <f t="shared" si="23"/>
        <v>0</v>
      </c>
      <c r="EV64" s="150">
        <f t="shared" si="23"/>
        <v>0</v>
      </c>
      <c r="EW64" s="150">
        <f t="shared" si="23"/>
        <v>0</v>
      </c>
      <c r="EX64" s="150">
        <f t="shared" si="23"/>
        <v>0</v>
      </c>
      <c r="EY64" s="150">
        <f t="shared" si="23"/>
        <v>0</v>
      </c>
      <c r="EZ64" s="150">
        <f t="shared" si="23"/>
        <v>0</v>
      </c>
      <c r="FA64" s="150">
        <f t="shared" si="23"/>
        <v>0</v>
      </c>
      <c r="FB64" s="150">
        <f t="shared" si="23"/>
        <v>0</v>
      </c>
      <c r="FC64" s="150">
        <f t="shared" si="23"/>
        <v>0</v>
      </c>
      <c r="FD64" s="150">
        <f t="shared" si="23"/>
        <v>0</v>
      </c>
      <c r="FE64" s="150">
        <f t="shared" si="23"/>
        <v>0</v>
      </c>
      <c r="FF64" s="150">
        <f t="shared" si="23"/>
        <v>0</v>
      </c>
      <c r="FG64" s="150">
        <f t="shared" si="23"/>
        <v>0</v>
      </c>
      <c r="FH64" s="150">
        <f t="shared" si="23"/>
        <v>0</v>
      </c>
      <c r="FI64" s="150">
        <f t="shared" si="23"/>
        <v>0</v>
      </c>
      <c r="FJ64" s="150">
        <f t="shared" si="23"/>
        <v>0</v>
      </c>
      <c r="FK64" s="150">
        <f t="shared" si="23"/>
        <v>0</v>
      </c>
      <c r="FL64" s="150">
        <f t="shared" si="23"/>
        <v>0</v>
      </c>
      <c r="FM64" s="150">
        <f t="shared" si="23"/>
        <v>0</v>
      </c>
      <c r="FN64" s="150">
        <f t="shared" si="23"/>
        <v>0</v>
      </c>
      <c r="FO64" s="150">
        <f t="shared" si="23"/>
        <v>0</v>
      </c>
      <c r="FP64" s="150">
        <f t="shared" si="23"/>
        <v>0</v>
      </c>
      <c r="FQ64" s="150">
        <f t="shared" si="23"/>
        <v>0</v>
      </c>
      <c r="FR64" s="150">
        <f t="shared" si="23"/>
        <v>0</v>
      </c>
      <c r="FS64" s="150">
        <f t="shared" si="23"/>
        <v>0</v>
      </c>
      <c r="FT64" s="150">
        <f t="shared" si="23"/>
        <v>0</v>
      </c>
      <c r="FU64" s="150">
        <f t="shared" si="23"/>
        <v>0</v>
      </c>
      <c r="FV64" s="150">
        <f t="shared" si="23"/>
        <v>0</v>
      </c>
      <c r="FW64" s="150">
        <f t="shared" si="23"/>
        <v>0</v>
      </c>
      <c r="FX64" s="150">
        <f t="shared" si="23"/>
        <v>0</v>
      </c>
      <c r="FY64" s="150">
        <f t="shared" si="23"/>
        <v>0</v>
      </c>
      <c r="FZ64" s="150">
        <f t="shared" si="23"/>
        <v>0</v>
      </c>
      <c r="GA64" s="150">
        <f t="shared" si="23"/>
        <v>0</v>
      </c>
      <c r="GB64" s="150">
        <f t="shared" si="23"/>
        <v>0</v>
      </c>
      <c r="GC64" s="150">
        <f t="shared" si="23"/>
        <v>0</v>
      </c>
      <c r="GD64" s="150">
        <f t="shared" si="23"/>
        <v>0</v>
      </c>
      <c r="GE64" s="150">
        <f t="shared" si="23"/>
        <v>0</v>
      </c>
      <c r="GF64" s="150">
        <f t="shared" si="23"/>
        <v>0</v>
      </c>
      <c r="GG64" s="150">
        <f t="shared" si="23"/>
        <v>0</v>
      </c>
      <c r="GH64" s="150">
        <f t="shared" si="23"/>
        <v>0</v>
      </c>
      <c r="GI64" s="150">
        <f t="shared" si="23"/>
        <v>0</v>
      </c>
      <c r="GJ64" s="150">
        <f t="shared" si="23"/>
        <v>0</v>
      </c>
      <c r="GK64" s="150">
        <f t="shared" si="23"/>
        <v>0</v>
      </c>
      <c r="GL64" s="150">
        <f t="shared" ref="GL64:IW64" si="24">SUM(GL52:GL53)-SUM(GL59:GL60)</f>
        <v>0</v>
      </c>
      <c r="GM64" s="150">
        <f t="shared" si="24"/>
        <v>0</v>
      </c>
      <c r="GN64" s="150">
        <f t="shared" si="24"/>
        <v>0</v>
      </c>
      <c r="GO64" s="150">
        <f t="shared" si="24"/>
        <v>0</v>
      </c>
      <c r="GP64" s="150">
        <f t="shared" si="24"/>
        <v>0</v>
      </c>
      <c r="GQ64" s="150">
        <f t="shared" si="24"/>
        <v>0</v>
      </c>
      <c r="GR64" s="150">
        <f t="shared" si="24"/>
        <v>0</v>
      </c>
      <c r="GS64" s="150">
        <f t="shared" si="24"/>
        <v>0</v>
      </c>
      <c r="GT64" s="150">
        <f t="shared" si="24"/>
        <v>0</v>
      </c>
      <c r="GU64" s="150">
        <f t="shared" si="24"/>
        <v>0</v>
      </c>
      <c r="GV64" s="150">
        <f t="shared" si="24"/>
        <v>0</v>
      </c>
      <c r="GW64" s="150">
        <f t="shared" si="24"/>
        <v>0</v>
      </c>
      <c r="GX64" s="150">
        <f t="shared" si="24"/>
        <v>0</v>
      </c>
      <c r="GY64" s="150">
        <f t="shared" si="24"/>
        <v>0</v>
      </c>
      <c r="GZ64" s="150">
        <f t="shared" si="24"/>
        <v>0</v>
      </c>
      <c r="HA64" s="150">
        <f t="shared" si="24"/>
        <v>0</v>
      </c>
      <c r="HB64" s="150">
        <f t="shared" si="24"/>
        <v>0</v>
      </c>
      <c r="HC64" s="150">
        <f t="shared" si="24"/>
        <v>0</v>
      </c>
      <c r="HD64" s="150">
        <f t="shared" si="24"/>
        <v>0</v>
      </c>
      <c r="HE64" s="150">
        <f t="shared" si="24"/>
        <v>0</v>
      </c>
      <c r="HF64" s="150">
        <f t="shared" si="24"/>
        <v>0</v>
      </c>
      <c r="HG64" s="150">
        <f t="shared" si="24"/>
        <v>0</v>
      </c>
      <c r="HH64" s="150">
        <f t="shared" si="24"/>
        <v>0</v>
      </c>
      <c r="HI64" s="150">
        <f t="shared" si="24"/>
        <v>0</v>
      </c>
      <c r="HJ64" s="150">
        <f t="shared" si="24"/>
        <v>0</v>
      </c>
      <c r="HK64" s="150">
        <f t="shared" si="24"/>
        <v>0</v>
      </c>
      <c r="HL64" s="150">
        <f t="shared" si="24"/>
        <v>0</v>
      </c>
      <c r="HM64" s="150">
        <f t="shared" si="24"/>
        <v>0</v>
      </c>
      <c r="HN64" s="150">
        <f t="shared" si="24"/>
        <v>0</v>
      </c>
      <c r="HO64" s="150">
        <f t="shared" si="24"/>
        <v>0</v>
      </c>
      <c r="HP64" s="150">
        <f t="shared" si="24"/>
        <v>0</v>
      </c>
      <c r="HQ64" s="150">
        <f t="shared" si="24"/>
        <v>0</v>
      </c>
      <c r="HR64" s="150">
        <f t="shared" si="24"/>
        <v>0</v>
      </c>
      <c r="HS64" s="150">
        <f t="shared" si="24"/>
        <v>0</v>
      </c>
      <c r="HT64" s="150">
        <f t="shared" si="24"/>
        <v>0</v>
      </c>
      <c r="HU64" s="150">
        <f t="shared" si="24"/>
        <v>0</v>
      </c>
      <c r="HV64" s="150">
        <f t="shared" si="24"/>
        <v>0</v>
      </c>
      <c r="HW64" s="150">
        <f t="shared" si="24"/>
        <v>0</v>
      </c>
      <c r="HX64" s="150">
        <f t="shared" si="24"/>
        <v>0</v>
      </c>
      <c r="HY64" s="150">
        <f t="shared" si="24"/>
        <v>0</v>
      </c>
      <c r="HZ64" s="150">
        <f t="shared" si="24"/>
        <v>0</v>
      </c>
      <c r="IA64" s="150">
        <f t="shared" si="24"/>
        <v>0</v>
      </c>
      <c r="IB64" s="150">
        <f t="shared" si="24"/>
        <v>0</v>
      </c>
      <c r="IC64" s="150">
        <f t="shared" si="24"/>
        <v>0</v>
      </c>
      <c r="ID64" s="150">
        <f t="shared" si="24"/>
        <v>0</v>
      </c>
      <c r="IE64" s="150">
        <f t="shared" si="24"/>
        <v>0</v>
      </c>
      <c r="IF64" s="150">
        <f t="shared" si="24"/>
        <v>0</v>
      </c>
      <c r="IG64" s="150">
        <f t="shared" si="24"/>
        <v>0</v>
      </c>
      <c r="IH64" s="150">
        <f t="shared" si="24"/>
        <v>0</v>
      </c>
      <c r="II64" s="150">
        <f t="shared" si="24"/>
        <v>0</v>
      </c>
      <c r="IJ64" s="150">
        <f t="shared" si="24"/>
        <v>0</v>
      </c>
      <c r="IK64" s="150">
        <f t="shared" si="24"/>
        <v>0</v>
      </c>
      <c r="IL64" s="150">
        <f t="shared" si="24"/>
        <v>0</v>
      </c>
      <c r="IM64" s="150">
        <f t="shared" si="24"/>
        <v>0</v>
      </c>
      <c r="IN64" s="150">
        <f t="shared" si="24"/>
        <v>0</v>
      </c>
      <c r="IO64" s="150">
        <f t="shared" si="24"/>
        <v>0</v>
      </c>
      <c r="IP64" s="150">
        <f t="shared" si="24"/>
        <v>0</v>
      </c>
      <c r="IQ64" s="150">
        <f t="shared" si="24"/>
        <v>0</v>
      </c>
      <c r="IR64" s="150">
        <f t="shared" si="24"/>
        <v>0</v>
      </c>
      <c r="IS64" s="150">
        <f t="shared" si="24"/>
        <v>0</v>
      </c>
      <c r="IT64" s="150">
        <f t="shared" si="24"/>
        <v>0</v>
      </c>
      <c r="IU64" s="150">
        <f t="shared" si="24"/>
        <v>0</v>
      </c>
      <c r="IV64" s="150">
        <f t="shared" si="24"/>
        <v>0</v>
      </c>
      <c r="IW64" s="150">
        <f t="shared" si="24"/>
        <v>0</v>
      </c>
      <c r="IX64" s="150">
        <f t="shared" ref="IX64:KS64" si="25">SUM(IX52:IX53)-SUM(IX59:IX60)</f>
        <v>0</v>
      </c>
      <c r="IY64" s="150">
        <f t="shared" si="25"/>
        <v>0</v>
      </c>
      <c r="IZ64" s="150">
        <f t="shared" si="25"/>
        <v>0</v>
      </c>
      <c r="JA64" s="150">
        <f t="shared" si="25"/>
        <v>0</v>
      </c>
      <c r="JB64" s="150">
        <f t="shared" si="25"/>
        <v>0</v>
      </c>
      <c r="JC64" s="150">
        <f t="shared" si="25"/>
        <v>0</v>
      </c>
      <c r="JD64" s="150">
        <f t="shared" si="25"/>
        <v>0</v>
      </c>
      <c r="JE64" s="150">
        <f t="shared" si="25"/>
        <v>0</v>
      </c>
      <c r="JF64" s="150">
        <f t="shared" si="25"/>
        <v>0</v>
      </c>
      <c r="JG64" s="150">
        <f t="shared" si="25"/>
        <v>0</v>
      </c>
      <c r="JH64" s="150">
        <f t="shared" si="25"/>
        <v>0</v>
      </c>
      <c r="JI64" s="150">
        <f t="shared" si="25"/>
        <v>0</v>
      </c>
      <c r="JJ64" s="150">
        <f t="shared" si="25"/>
        <v>0</v>
      </c>
      <c r="JK64" s="150">
        <f t="shared" si="25"/>
        <v>0</v>
      </c>
      <c r="JL64" s="150">
        <f t="shared" si="25"/>
        <v>0</v>
      </c>
      <c r="JM64" s="150">
        <f t="shared" si="25"/>
        <v>0</v>
      </c>
      <c r="JN64" s="150">
        <f t="shared" si="25"/>
        <v>0</v>
      </c>
      <c r="JO64" s="150">
        <f t="shared" si="25"/>
        <v>0</v>
      </c>
      <c r="JP64" s="150">
        <f t="shared" si="25"/>
        <v>0</v>
      </c>
      <c r="JQ64" s="150">
        <f t="shared" si="25"/>
        <v>0</v>
      </c>
      <c r="JR64" s="150">
        <f t="shared" si="25"/>
        <v>0</v>
      </c>
      <c r="JS64" s="150">
        <f t="shared" si="25"/>
        <v>0</v>
      </c>
      <c r="JT64" s="150">
        <f t="shared" si="25"/>
        <v>0</v>
      </c>
      <c r="JU64" s="150">
        <f t="shared" si="25"/>
        <v>0</v>
      </c>
      <c r="JV64" s="150">
        <f t="shared" si="25"/>
        <v>0</v>
      </c>
      <c r="JW64" s="150">
        <f t="shared" si="25"/>
        <v>0</v>
      </c>
      <c r="JX64" s="150">
        <f t="shared" si="25"/>
        <v>0</v>
      </c>
      <c r="JY64" s="150">
        <f t="shared" si="25"/>
        <v>0</v>
      </c>
      <c r="JZ64" s="150">
        <f t="shared" si="25"/>
        <v>0</v>
      </c>
      <c r="KA64" s="150">
        <f t="shared" si="25"/>
        <v>0</v>
      </c>
      <c r="KB64" s="150">
        <f t="shared" si="25"/>
        <v>0</v>
      </c>
      <c r="KC64" s="150">
        <f t="shared" si="25"/>
        <v>0</v>
      </c>
      <c r="KD64" s="150">
        <f t="shared" si="25"/>
        <v>0</v>
      </c>
      <c r="KE64" s="150">
        <f t="shared" si="25"/>
        <v>0</v>
      </c>
      <c r="KF64" s="150">
        <f t="shared" si="25"/>
        <v>0</v>
      </c>
      <c r="KG64" s="150">
        <f t="shared" si="25"/>
        <v>0</v>
      </c>
      <c r="KH64" s="150">
        <f t="shared" si="25"/>
        <v>0</v>
      </c>
      <c r="KI64" s="150">
        <f t="shared" si="25"/>
        <v>0</v>
      </c>
      <c r="KJ64" s="150">
        <f t="shared" si="25"/>
        <v>0</v>
      </c>
      <c r="KK64" s="150">
        <f t="shared" si="25"/>
        <v>0</v>
      </c>
      <c r="KL64" s="150">
        <f t="shared" si="25"/>
        <v>0</v>
      </c>
      <c r="KM64" s="150">
        <f t="shared" si="25"/>
        <v>0</v>
      </c>
      <c r="KN64" s="150">
        <f t="shared" si="25"/>
        <v>0</v>
      </c>
      <c r="KO64" s="150">
        <f t="shared" si="25"/>
        <v>0</v>
      </c>
      <c r="KP64" s="150">
        <f t="shared" si="25"/>
        <v>0</v>
      </c>
      <c r="KQ64" s="150">
        <f t="shared" si="25"/>
        <v>0</v>
      </c>
      <c r="KR64" s="150">
        <f t="shared" si="25"/>
        <v>0</v>
      </c>
      <c r="KS64" s="150">
        <f t="shared" si="25"/>
        <v>0</v>
      </c>
      <c r="KT64" s="19"/>
    </row>
    <row r="65" spans="2:306" ht="18.75">
      <c r="B65" s="173"/>
      <c r="C65" s="134"/>
      <c r="D65" s="148" t="s">
        <v>142</v>
      </c>
      <c r="E65" s="151">
        <v>0</v>
      </c>
      <c r="F65" s="135"/>
      <c r="G65" s="134"/>
      <c r="H65" s="138" t="s">
        <v>143</v>
      </c>
      <c r="I65" s="139">
        <v>0</v>
      </c>
      <c r="J65" s="19"/>
      <c r="L65" s="80" t="s">
        <v>144</v>
      </c>
      <c r="M65" s="80" t="s">
        <v>145</v>
      </c>
      <c r="N65" s="80" t="s">
        <v>146</v>
      </c>
      <c r="P65" s="134"/>
      <c r="Q65" s="148" t="s">
        <v>147</v>
      </c>
      <c r="R65" s="149">
        <f>R54-R61</f>
        <v>0</v>
      </c>
      <c r="S65" s="150">
        <f t="shared" ref="S65:CD67" si="26">S54-S61</f>
        <v>0</v>
      </c>
      <c r="T65" s="150">
        <f t="shared" si="26"/>
        <v>0</v>
      </c>
      <c r="U65" s="150">
        <f t="shared" si="26"/>
        <v>0</v>
      </c>
      <c r="V65" s="150">
        <f t="shared" si="26"/>
        <v>0</v>
      </c>
      <c r="W65" s="150">
        <f t="shared" si="26"/>
        <v>0</v>
      </c>
      <c r="X65" s="150">
        <f t="shared" si="26"/>
        <v>0</v>
      </c>
      <c r="Y65" s="150">
        <f t="shared" si="26"/>
        <v>0</v>
      </c>
      <c r="Z65" s="150">
        <f t="shared" si="26"/>
        <v>0</v>
      </c>
      <c r="AA65" s="150">
        <f t="shared" si="26"/>
        <v>0</v>
      </c>
      <c r="AB65" s="150">
        <f t="shared" si="26"/>
        <v>0</v>
      </c>
      <c r="AC65" s="150">
        <f t="shared" si="26"/>
        <v>0</v>
      </c>
      <c r="AD65" s="150">
        <f t="shared" si="26"/>
        <v>0</v>
      </c>
      <c r="AE65" s="150">
        <f t="shared" si="26"/>
        <v>0</v>
      </c>
      <c r="AF65" s="150">
        <f t="shared" si="26"/>
        <v>0</v>
      </c>
      <c r="AG65" s="150">
        <f t="shared" si="26"/>
        <v>0</v>
      </c>
      <c r="AH65" s="150">
        <f t="shared" si="26"/>
        <v>0</v>
      </c>
      <c r="AI65" s="150">
        <f t="shared" si="26"/>
        <v>0</v>
      </c>
      <c r="AJ65" s="150">
        <f t="shared" si="26"/>
        <v>0</v>
      </c>
      <c r="AK65" s="150">
        <f t="shared" si="26"/>
        <v>0</v>
      </c>
      <c r="AL65" s="150">
        <f t="shared" si="26"/>
        <v>0</v>
      </c>
      <c r="AM65" s="150">
        <f t="shared" si="26"/>
        <v>0</v>
      </c>
      <c r="AN65" s="150">
        <f t="shared" si="26"/>
        <v>0</v>
      </c>
      <c r="AO65" s="150">
        <f t="shared" si="26"/>
        <v>0</v>
      </c>
      <c r="AP65" s="150">
        <f t="shared" si="26"/>
        <v>0</v>
      </c>
      <c r="AQ65" s="150">
        <f t="shared" si="26"/>
        <v>0</v>
      </c>
      <c r="AR65" s="150">
        <f t="shared" si="26"/>
        <v>0</v>
      </c>
      <c r="AS65" s="150">
        <f t="shared" si="26"/>
        <v>0</v>
      </c>
      <c r="AT65" s="150">
        <f t="shared" si="26"/>
        <v>0</v>
      </c>
      <c r="AU65" s="150">
        <f t="shared" si="26"/>
        <v>0</v>
      </c>
      <c r="AV65" s="150">
        <f t="shared" si="26"/>
        <v>0</v>
      </c>
      <c r="AW65" s="150">
        <f t="shared" si="26"/>
        <v>0</v>
      </c>
      <c r="AX65" s="150">
        <f t="shared" si="26"/>
        <v>0</v>
      </c>
      <c r="AY65" s="150">
        <f t="shared" si="26"/>
        <v>0</v>
      </c>
      <c r="AZ65" s="150">
        <f t="shared" si="26"/>
        <v>0</v>
      </c>
      <c r="BA65" s="150">
        <f t="shared" si="26"/>
        <v>0</v>
      </c>
      <c r="BB65" s="150">
        <f t="shared" si="26"/>
        <v>0</v>
      </c>
      <c r="BC65" s="150">
        <f t="shared" si="26"/>
        <v>0</v>
      </c>
      <c r="BD65" s="150">
        <f t="shared" si="26"/>
        <v>0</v>
      </c>
      <c r="BE65" s="150">
        <f t="shared" si="26"/>
        <v>0</v>
      </c>
      <c r="BF65" s="150">
        <f t="shared" si="26"/>
        <v>0</v>
      </c>
      <c r="BG65" s="150">
        <f t="shared" si="26"/>
        <v>0</v>
      </c>
      <c r="BH65" s="150">
        <f t="shared" si="26"/>
        <v>0</v>
      </c>
      <c r="BI65" s="150">
        <f t="shared" si="26"/>
        <v>0</v>
      </c>
      <c r="BJ65" s="150">
        <f t="shared" si="26"/>
        <v>0</v>
      </c>
      <c r="BK65" s="150">
        <f t="shared" si="26"/>
        <v>0</v>
      </c>
      <c r="BL65" s="150">
        <f t="shared" si="26"/>
        <v>0</v>
      </c>
      <c r="BM65" s="150">
        <f t="shared" si="26"/>
        <v>0</v>
      </c>
      <c r="BN65" s="150">
        <f t="shared" si="26"/>
        <v>0</v>
      </c>
      <c r="BO65" s="150">
        <f t="shared" si="26"/>
        <v>0</v>
      </c>
      <c r="BP65" s="150">
        <f t="shared" si="26"/>
        <v>0</v>
      </c>
      <c r="BQ65" s="150">
        <f t="shared" si="26"/>
        <v>0</v>
      </c>
      <c r="BR65" s="150">
        <f t="shared" si="26"/>
        <v>0</v>
      </c>
      <c r="BS65" s="150">
        <f t="shared" si="26"/>
        <v>0</v>
      </c>
      <c r="BT65" s="150">
        <f t="shared" si="26"/>
        <v>0</v>
      </c>
      <c r="BU65" s="150">
        <f t="shared" si="26"/>
        <v>0</v>
      </c>
      <c r="BV65" s="150">
        <f t="shared" si="26"/>
        <v>0</v>
      </c>
      <c r="BW65" s="150">
        <f t="shared" si="26"/>
        <v>0</v>
      </c>
      <c r="BX65" s="150">
        <f t="shared" si="26"/>
        <v>0</v>
      </c>
      <c r="BY65" s="150">
        <f t="shared" si="26"/>
        <v>0</v>
      </c>
      <c r="BZ65" s="150">
        <f t="shared" si="26"/>
        <v>0</v>
      </c>
      <c r="CA65" s="150">
        <f t="shared" si="26"/>
        <v>0</v>
      </c>
      <c r="CB65" s="150">
        <f t="shared" si="26"/>
        <v>0</v>
      </c>
      <c r="CC65" s="150">
        <f t="shared" si="26"/>
        <v>0</v>
      </c>
      <c r="CD65" s="150">
        <f t="shared" si="26"/>
        <v>0</v>
      </c>
      <c r="CE65" s="150">
        <f t="shared" ref="CE65:EP67" si="27">CE54-CE61</f>
        <v>0</v>
      </c>
      <c r="CF65" s="150">
        <f t="shared" si="27"/>
        <v>0</v>
      </c>
      <c r="CG65" s="150">
        <f t="shared" si="27"/>
        <v>0</v>
      </c>
      <c r="CH65" s="150">
        <f t="shared" si="27"/>
        <v>0</v>
      </c>
      <c r="CI65" s="150">
        <f t="shared" si="27"/>
        <v>0</v>
      </c>
      <c r="CJ65" s="150">
        <f t="shared" si="27"/>
        <v>0</v>
      </c>
      <c r="CK65" s="150">
        <f t="shared" si="27"/>
        <v>0</v>
      </c>
      <c r="CL65" s="150">
        <f t="shared" si="27"/>
        <v>0</v>
      </c>
      <c r="CM65" s="150">
        <f t="shared" si="27"/>
        <v>0</v>
      </c>
      <c r="CN65" s="150">
        <f t="shared" si="27"/>
        <v>0</v>
      </c>
      <c r="CO65" s="150">
        <f t="shared" si="27"/>
        <v>0</v>
      </c>
      <c r="CP65" s="150">
        <f t="shared" si="27"/>
        <v>0</v>
      </c>
      <c r="CQ65" s="150">
        <f t="shared" si="27"/>
        <v>0</v>
      </c>
      <c r="CR65" s="150">
        <f t="shared" si="27"/>
        <v>0</v>
      </c>
      <c r="CS65" s="150">
        <f t="shared" si="27"/>
        <v>0</v>
      </c>
      <c r="CT65" s="150">
        <f t="shared" si="27"/>
        <v>0</v>
      </c>
      <c r="CU65" s="150">
        <f t="shared" si="27"/>
        <v>0</v>
      </c>
      <c r="CV65" s="150">
        <f t="shared" si="27"/>
        <v>0</v>
      </c>
      <c r="CW65" s="150">
        <f t="shared" si="27"/>
        <v>0</v>
      </c>
      <c r="CX65" s="150">
        <f t="shared" si="27"/>
        <v>0</v>
      </c>
      <c r="CY65" s="150">
        <f t="shared" si="27"/>
        <v>0</v>
      </c>
      <c r="CZ65" s="150">
        <f t="shared" si="27"/>
        <v>0</v>
      </c>
      <c r="DA65" s="150">
        <f t="shared" si="27"/>
        <v>0</v>
      </c>
      <c r="DB65" s="150">
        <f t="shared" si="27"/>
        <v>0</v>
      </c>
      <c r="DC65" s="150">
        <f t="shared" si="27"/>
        <v>0</v>
      </c>
      <c r="DD65" s="150">
        <f t="shared" si="27"/>
        <v>0</v>
      </c>
      <c r="DE65" s="150">
        <f t="shared" si="27"/>
        <v>0</v>
      </c>
      <c r="DF65" s="150">
        <f t="shared" si="27"/>
        <v>0</v>
      </c>
      <c r="DG65" s="150">
        <f t="shared" si="27"/>
        <v>0</v>
      </c>
      <c r="DH65" s="150">
        <f t="shared" si="27"/>
        <v>0</v>
      </c>
      <c r="DI65" s="150">
        <f t="shared" si="27"/>
        <v>0</v>
      </c>
      <c r="DJ65" s="150">
        <f t="shared" si="27"/>
        <v>0</v>
      </c>
      <c r="DK65" s="150">
        <f t="shared" si="27"/>
        <v>0</v>
      </c>
      <c r="DL65" s="150">
        <f t="shared" si="27"/>
        <v>0</v>
      </c>
      <c r="DM65" s="150">
        <f t="shared" si="27"/>
        <v>0</v>
      </c>
      <c r="DN65" s="150">
        <f t="shared" si="27"/>
        <v>0</v>
      </c>
      <c r="DO65" s="150">
        <f t="shared" si="27"/>
        <v>0</v>
      </c>
      <c r="DP65" s="150">
        <f t="shared" si="27"/>
        <v>0</v>
      </c>
      <c r="DQ65" s="150">
        <f t="shared" si="27"/>
        <v>0</v>
      </c>
      <c r="DR65" s="150">
        <f t="shared" si="27"/>
        <v>0</v>
      </c>
      <c r="DS65" s="150">
        <f t="shared" si="27"/>
        <v>0</v>
      </c>
      <c r="DT65" s="150">
        <f t="shared" si="27"/>
        <v>0</v>
      </c>
      <c r="DU65" s="150">
        <f t="shared" si="27"/>
        <v>0</v>
      </c>
      <c r="DV65" s="150">
        <f t="shared" si="27"/>
        <v>0</v>
      </c>
      <c r="DW65" s="150">
        <f t="shared" si="27"/>
        <v>0</v>
      </c>
      <c r="DX65" s="150">
        <f t="shared" si="27"/>
        <v>0</v>
      </c>
      <c r="DY65" s="150">
        <f t="shared" si="27"/>
        <v>0</v>
      </c>
      <c r="DZ65" s="150">
        <f t="shared" si="27"/>
        <v>0</v>
      </c>
      <c r="EA65" s="150">
        <f t="shared" si="27"/>
        <v>0</v>
      </c>
      <c r="EB65" s="150">
        <f t="shared" si="27"/>
        <v>0</v>
      </c>
      <c r="EC65" s="150">
        <f t="shared" si="27"/>
        <v>0</v>
      </c>
      <c r="ED65" s="150">
        <f t="shared" si="27"/>
        <v>0</v>
      </c>
      <c r="EE65" s="150">
        <f t="shared" si="27"/>
        <v>0</v>
      </c>
      <c r="EF65" s="150">
        <f t="shared" si="27"/>
        <v>0</v>
      </c>
      <c r="EG65" s="150">
        <f t="shared" si="27"/>
        <v>0</v>
      </c>
      <c r="EH65" s="150">
        <f t="shared" si="27"/>
        <v>0</v>
      </c>
      <c r="EI65" s="150">
        <f t="shared" si="27"/>
        <v>0</v>
      </c>
      <c r="EJ65" s="150">
        <f t="shared" si="27"/>
        <v>0</v>
      </c>
      <c r="EK65" s="150">
        <f t="shared" si="27"/>
        <v>0</v>
      </c>
      <c r="EL65" s="150">
        <f t="shared" si="27"/>
        <v>0</v>
      </c>
      <c r="EM65" s="150">
        <f t="shared" si="27"/>
        <v>0</v>
      </c>
      <c r="EN65" s="150">
        <f t="shared" si="27"/>
        <v>0</v>
      </c>
      <c r="EO65" s="150">
        <f t="shared" si="27"/>
        <v>0</v>
      </c>
      <c r="EP65" s="150">
        <f t="shared" si="27"/>
        <v>0</v>
      </c>
      <c r="EQ65" s="150">
        <f t="shared" ref="EQ65:HB67" si="28">EQ54-EQ61</f>
        <v>0</v>
      </c>
      <c r="ER65" s="150">
        <f t="shared" si="28"/>
        <v>0</v>
      </c>
      <c r="ES65" s="150">
        <f t="shared" si="28"/>
        <v>0</v>
      </c>
      <c r="ET65" s="150">
        <f t="shared" si="28"/>
        <v>0</v>
      </c>
      <c r="EU65" s="150">
        <f t="shared" si="28"/>
        <v>0</v>
      </c>
      <c r="EV65" s="150">
        <f t="shared" si="28"/>
        <v>0</v>
      </c>
      <c r="EW65" s="150">
        <f t="shared" si="28"/>
        <v>0</v>
      </c>
      <c r="EX65" s="150">
        <f t="shared" si="28"/>
        <v>0</v>
      </c>
      <c r="EY65" s="150">
        <f t="shared" si="28"/>
        <v>0</v>
      </c>
      <c r="EZ65" s="150">
        <f t="shared" si="28"/>
        <v>0</v>
      </c>
      <c r="FA65" s="150">
        <f t="shared" si="28"/>
        <v>0</v>
      </c>
      <c r="FB65" s="150">
        <f t="shared" si="28"/>
        <v>0</v>
      </c>
      <c r="FC65" s="150">
        <f t="shared" si="28"/>
        <v>0</v>
      </c>
      <c r="FD65" s="150">
        <f t="shared" si="28"/>
        <v>0</v>
      </c>
      <c r="FE65" s="150">
        <f t="shared" si="28"/>
        <v>0</v>
      </c>
      <c r="FF65" s="150">
        <f t="shared" si="28"/>
        <v>0</v>
      </c>
      <c r="FG65" s="150">
        <f t="shared" si="28"/>
        <v>0</v>
      </c>
      <c r="FH65" s="150">
        <f t="shared" si="28"/>
        <v>0</v>
      </c>
      <c r="FI65" s="150">
        <f t="shared" si="28"/>
        <v>0</v>
      </c>
      <c r="FJ65" s="150">
        <f t="shared" si="28"/>
        <v>0</v>
      </c>
      <c r="FK65" s="150">
        <f t="shared" si="28"/>
        <v>0</v>
      </c>
      <c r="FL65" s="150">
        <f t="shared" si="28"/>
        <v>0</v>
      </c>
      <c r="FM65" s="150">
        <f t="shared" si="28"/>
        <v>0</v>
      </c>
      <c r="FN65" s="150">
        <f t="shared" si="28"/>
        <v>0</v>
      </c>
      <c r="FO65" s="150">
        <f t="shared" si="28"/>
        <v>0</v>
      </c>
      <c r="FP65" s="150">
        <f t="shared" si="28"/>
        <v>0</v>
      </c>
      <c r="FQ65" s="150">
        <f t="shared" si="28"/>
        <v>0</v>
      </c>
      <c r="FR65" s="150">
        <f t="shared" si="28"/>
        <v>0</v>
      </c>
      <c r="FS65" s="150">
        <f t="shared" si="28"/>
        <v>0</v>
      </c>
      <c r="FT65" s="150">
        <f t="shared" si="28"/>
        <v>0</v>
      </c>
      <c r="FU65" s="150">
        <f t="shared" si="28"/>
        <v>0</v>
      </c>
      <c r="FV65" s="150">
        <f t="shared" si="28"/>
        <v>0</v>
      </c>
      <c r="FW65" s="150">
        <f t="shared" si="28"/>
        <v>0</v>
      </c>
      <c r="FX65" s="150">
        <f t="shared" si="28"/>
        <v>0</v>
      </c>
      <c r="FY65" s="150">
        <f t="shared" si="28"/>
        <v>0</v>
      </c>
      <c r="FZ65" s="150">
        <f t="shared" si="28"/>
        <v>0</v>
      </c>
      <c r="GA65" s="150">
        <f t="shared" si="28"/>
        <v>0</v>
      </c>
      <c r="GB65" s="150">
        <f t="shared" si="28"/>
        <v>0</v>
      </c>
      <c r="GC65" s="150">
        <f t="shared" si="28"/>
        <v>0</v>
      </c>
      <c r="GD65" s="150">
        <f t="shared" si="28"/>
        <v>0</v>
      </c>
      <c r="GE65" s="150">
        <f t="shared" si="28"/>
        <v>0</v>
      </c>
      <c r="GF65" s="150">
        <f t="shared" si="28"/>
        <v>0</v>
      </c>
      <c r="GG65" s="150">
        <f t="shared" si="28"/>
        <v>0</v>
      </c>
      <c r="GH65" s="150">
        <f t="shared" si="28"/>
        <v>0</v>
      </c>
      <c r="GI65" s="150">
        <f t="shared" si="28"/>
        <v>0</v>
      </c>
      <c r="GJ65" s="150">
        <f t="shared" si="28"/>
        <v>0</v>
      </c>
      <c r="GK65" s="150">
        <f t="shared" si="28"/>
        <v>0</v>
      </c>
      <c r="GL65" s="150">
        <f t="shared" si="28"/>
        <v>0</v>
      </c>
      <c r="GM65" s="150">
        <f t="shared" si="28"/>
        <v>0</v>
      </c>
      <c r="GN65" s="150">
        <f t="shared" si="28"/>
        <v>0</v>
      </c>
      <c r="GO65" s="150">
        <f t="shared" si="28"/>
        <v>0</v>
      </c>
      <c r="GP65" s="150">
        <f t="shared" si="28"/>
        <v>0</v>
      </c>
      <c r="GQ65" s="150">
        <f t="shared" si="28"/>
        <v>0</v>
      </c>
      <c r="GR65" s="150">
        <f t="shared" si="28"/>
        <v>0</v>
      </c>
      <c r="GS65" s="150">
        <f t="shared" si="28"/>
        <v>0</v>
      </c>
      <c r="GT65" s="150">
        <f t="shared" si="28"/>
        <v>0</v>
      </c>
      <c r="GU65" s="150">
        <f t="shared" si="28"/>
        <v>0</v>
      </c>
      <c r="GV65" s="150">
        <f t="shared" si="28"/>
        <v>0</v>
      </c>
      <c r="GW65" s="150">
        <f t="shared" si="28"/>
        <v>0</v>
      </c>
      <c r="GX65" s="150">
        <f t="shared" si="28"/>
        <v>0</v>
      </c>
      <c r="GY65" s="150">
        <f t="shared" si="28"/>
        <v>0</v>
      </c>
      <c r="GZ65" s="150">
        <f t="shared" si="28"/>
        <v>0</v>
      </c>
      <c r="HA65" s="150">
        <f t="shared" si="28"/>
        <v>0</v>
      </c>
      <c r="HB65" s="150">
        <f t="shared" si="28"/>
        <v>0</v>
      </c>
      <c r="HC65" s="150">
        <f t="shared" ref="HC65:JN67" si="29">HC54-HC61</f>
        <v>0</v>
      </c>
      <c r="HD65" s="150">
        <f t="shared" si="29"/>
        <v>0</v>
      </c>
      <c r="HE65" s="150">
        <f t="shared" si="29"/>
        <v>0</v>
      </c>
      <c r="HF65" s="150">
        <f t="shared" si="29"/>
        <v>0</v>
      </c>
      <c r="HG65" s="150">
        <f t="shared" si="29"/>
        <v>0</v>
      </c>
      <c r="HH65" s="150">
        <f t="shared" si="29"/>
        <v>0</v>
      </c>
      <c r="HI65" s="150">
        <f t="shared" si="29"/>
        <v>0</v>
      </c>
      <c r="HJ65" s="150">
        <f t="shared" si="29"/>
        <v>0</v>
      </c>
      <c r="HK65" s="150">
        <f t="shared" si="29"/>
        <v>0</v>
      </c>
      <c r="HL65" s="150">
        <f t="shared" si="29"/>
        <v>0</v>
      </c>
      <c r="HM65" s="150">
        <f t="shared" si="29"/>
        <v>0</v>
      </c>
      <c r="HN65" s="150">
        <f t="shared" si="29"/>
        <v>0</v>
      </c>
      <c r="HO65" s="150">
        <f t="shared" si="29"/>
        <v>0</v>
      </c>
      <c r="HP65" s="150">
        <f t="shared" si="29"/>
        <v>0</v>
      </c>
      <c r="HQ65" s="150">
        <f t="shared" si="29"/>
        <v>0</v>
      </c>
      <c r="HR65" s="150">
        <f t="shared" si="29"/>
        <v>0</v>
      </c>
      <c r="HS65" s="150">
        <f t="shared" si="29"/>
        <v>0</v>
      </c>
      <c r="HT65" s="150">
        <f t="shared" si="29"/>
        <v>0</v>
      </c>
      <c r="HU65" s="150">
        <f t="shared" si="29"/>
        <v>0</v>
      </c>
      <c r="HV65" s="150">
        <f t="shared" si="29"/>
        <v>0</v>
      </c>
      <c r="HW65" s="150">
        <f t="shared" si="29"/>
        <v>0</v>
      </c>
      <c r="HX65" s="150">
        <f t="shared" si="29"/>
        <v>0</v>
      </c>
      <c r="HY65" s="150">
        <f t="shared" si="29"/>
        <v>0</v>
      </c>
      <c r="HZ65" s="150">
        <f t="shared" si="29"/>
        <v>0</v>
      </c>
      <c r="IA65" s="150">
        <f t="shared" si="29"/>
        <v>0</v>
      </c>
      <c r="IB65" s="150">
        <f t="shared" si="29"/>
        <v>0</v>
      </c>
      <c r="IC65" s="150">
        <f t="shared" si="29"/>
        <v>0</v>
      </c>
      <c r="ID65" s="150">
        <f t="shared" si="29"/>
        <v>0</v>
      </c>
      <c r="IE65" s="150">
        <f t="shared" si="29"/>
        <v>0</v>
      </c>
      <c r="IF65" s="150">
        <f t="shared" si="29"/>
        <v>0</v>
      </c>
      <c r="IG65" s="150">
        <f t="shared" si="29"/>
        <v>0</v>
      </c>
      <c r="IH65" s="150">
        <f t="shared" si="29"/>
        <v>0</v>
      </c>
      <c r="II65" s="150">
        <f t="shared" si="29"/>
        <v>0</v>
      </c>
      <c r="IJ65" s="150">
        <f t="shared" si="29"/>
        <v>0</v>
      </c>
      <c r="IK65" s="150">
        <f t="shared" si="29"/>
        <v>0</v>
      </c>
      <c r="IL65" s="150">
        <f t="shared" si="29"/>
        <v>0</v>
      </c>
      <c r="IM65" s="150">
        <f t="shared" si="29"/>
        <v>0</v>
      </c>
      <c r="IN65" s="150">
        <f t="shared" si="29"/>
        <v>0</v>
      </c>
      <c r="IO65" s="150">
        <f t="shared" si="29"/>
        <v>0</v>
      </c>
      <c r="IP65" s="150">
        <f t="shared" si="29"/>
        <v>0</v>
      </c>
      <c r="IQ65" s="150">
        <f t="shared" si="29"/>
        <v>0</v>
      </c>
      <c r="IR65" s="150">
        <f t="shared" si="29"/>
        <v>0</v>
      </c>
      <c r="IS65" s="150">
        <f t="shared" si="29"/>
        <v>0</v>
      </c>
      <c r="IT65" s="150">
        <f t="shared" si="29"/>
        <v>0</v>
      </c>
      <c r="IU65" s="150">
        <f t="shared" si="29"/>
        <v>0</v>
      </c>
      <c r="IV65" s="150">
        <f t="shared" si="29"/>
        <v>0</v>
      </c>
      <c r="IW65" s="150">
        <f t="shared" si="29"/>
        <v>0</v>
      </c>
      <c r="IX65" s="150">
        <f t="shared" si="29"/>
        <v>0</v>
      </c>
      <c r="IY65" s="150">
        <f t="shared" si="29"/>
        <v>0</v>
      </c>
      <c r="IZ65" s="150">
        <f t="shared" si="29"/>
        <v>0</v>
      </c>
      <c r="JA65" s="150">
        <f t="shared" si="29"/>
        <v>0</v>
      </c>
      <c r="JB65" s="150">
        <f t="shared" si="29"/>
        <v>0</v>
      </c>
      <c r="JC65" s="150">
        <f t="shared" si="29"/>
        <v>0</v>
      </c>
      <c r="JD65" s="150">
        <f t="shared" si="29"/>
        <v>0</v>
      </c>
      <c r="JE65" s="150">
        <f t="shared" si="29"/>
        <v>0</v>
      </c>
      <c r="JF65" s="150">
        <f t="shared" si="29"/>
        <v>0</v>
      </c>
      <c r="JG65" s="150">
        <f t="shared" si="29"/>
        <v>0</v>
      </c>
      <c r="JH65" s="150">
        <f t="shared" si="29"/>
        <v>0</v>
      </c>
      <c r="JI65" s="150">
        <f t="shared" si="29"/>
        <v>0</v>
      </c>
      <c r="JJ65" s="150">
        <f t="shared" si="29"/>
        <v>0</v>
      </c>
      <c r="JK65" s="150">
        <f t="shared" si="29"/>
        <v>0</v>
      </c>
      <c r="JL65" s="150">
        <f t="shared" si="29"/>
        <v>0</v>
      </c>
      <c r="JM65" s="150">
        <f t="shared" si="29"/>
        <v>0</v>
      </c>
      <c r="JN65" s="150">
        <f t="shared" si="29"/>
        <v>0</v>
      </c>
      <c r="JO65" s="150">
        <f t="shared" ref="JO65:KS67" si="30">JO54-JO61</f>
        <v>0</v>
      </c>
      <c r="JP65" s="150">
        <f t="shared" si="30"/>
        <v>0</v>
      </c>
      <c r="JQ65" s="150">
        <f t="shared" si="30"/>
        <v>0</v>
      </c>
      <c r="JR65" s="150">
        <f t="shared" si="30"/>
        <v>0</v>
      </c>
      <c r="JS65" s="150">
        <f t="shared" si="30"/>
        <v>0</v>
      </c>
      <c r="JT65" s="150">
        <f t="shared" si="30"/>
        <v>0</v>
      </c>
      <c r="JU65" s="150">
        <f t="shared" si="30"/>
        <v>0</v>
      </c>
      <c r="JV65" s="150">
        <f t="shared" si="30"/>
        <v>0</v>
      </c>
      <c r="JW65" s="150">
        <f t="shared" si="30"/>
        <v>0</v>
      </c>
      <c r="JX65" s="150">
        <f t="shared" si="30"/>
        <v>0</v>
      </c>
      <c r="JY65" s="150">
        <f t="shared" si="30"/>
        <v>0</v>
      </c>
      <c r="JZ65" s="150">
        <f t="shared" si="30"/>
        <v>0</v>
      </c>
      <c r="KA65" s="150">
        <f t="shared" si="30"/>
        <v>0</v>
      </c>
      <c r="KB65" s="150">
        <f t="shared" si="30"/>
        <v>0</v>
      </c>
      <c r="KC65" s="150">
        <f t="shared" si="30"/>
        <v>0</v>
      </c>
      <c r="KD65" s="150">
        <f t="shared" si="30"/>
        <v>0</v>
      </c>
      <c r="KE65" s="150">
        <f t="shared" si="30"/>
        <v>0</v>
      </c>
      <c r="KF65" s="150">
        <f t="shared" si="30"/>
        <v>0</v>
      </c>
      <c r="KG65" s="150">
        <f t="shared" si="30"/>
        <v>0</v>
      </c>
      <c r="KH65" s="150">
        <f t="shared" si="30"/>
        <v>0</v>
      </c>
      <c r="KI65" s="150">
        <f t="shared" si="30"/>
        <v>0</v>
      </c>
      <c r="KJ65" s="150">
        <f t="shared" si="30"/>
        <v>0</v>
      </c>
      <c r="KK65" s="150">
        <f t="shared" si="30"/>
        <v>0</v>
      </c>
      <c r="KL65" s="150">
        <f t="shared" si="30"/>
        <v>0</v>
      </c>
      <c r="KM65" s="150">
        <f t="shared" si="30"/>
        <v>0</v>
      </c>
      <c r="KN65" s="150">
        <f t="shared" si="30"/>
        <v>0</v>
      </c>
      <c r="KO65" s="150">
        <f t="shared" si="30"/>
        <v>0</v>
      </c>
      <c r="KP65" s="150">
        <f t="shared" si="30"/>
        <v>0</v>
      </c>
      <c r="KQ65" s="150">
        <f t="shared" si="30"/>
        <v>0</v>
      </c>
      <c r="KR65" s="150">
        <f t="shared" si="30"/>
        <v>0</v>
      </c>
      <c r="KS65" s="150">
        <f t="shared" si="30"/>
        <v>0</v>
      </c>
      <c r="KT65" s="19"/>
    </row>
    <row r="66" spans="2:306" ht="18.75">
      <c r="B66" s="173"/>
      <c r="C66" s="134"/>
      <c r="D66" s="148" t="s">
        <v>148</v>
      </c>
      <c r="E66" s="151">
        <v>0</v>
      </c>
      <c r="F66" s="135"/>
      <c r="G66" s="134"/>
      <c r="H66" s="138" t="s">
        <v>149</v>
      </c>
      <c r="I66" s="139">
        <v>0</v>
      </c>
      <c r="J66" s="19"/>
      <c r="L66" s="143">
        <f>ROUND(MAX(N66,N66^2),2)</f>
        <v>1</v>
      </c>
      <c r="M66" s="144">
        <f>ROUND(IF(SUM(R67:KS67)=0,SA_RLWPC300,SUMPRODUCT(R67:KS67,SA_PHHC300)/SUM(R67:KS67)),2)</f>
        <v>56.19</v>
      </c>
      <c r="N66" s="144">
        <f>ROUND(M66/SA_RLWPC300,2)</f>
        <v>1</v>
      </c>
      <c r="P66" s="134"/>
      <c r="Q66" s="148" t="s">
        <v>150</v>
      </c>
      <c r="R66" s="149">
        <f t="shared" ref="R66:CC67" si="31">R55-R62</f>
        <v>0</v>
      </c>
      <c r="S66" s="150">
        <f t="shared" si="31"/>
        <v>0</v>
      </c>
      <c r="T66" s="150">
        <f t="shared" si="31"/>
        <v>0</v>
      </c>
      <c r="U66" s="150">
        <f t="shared" si="31"/>
        <v>0</v>
      </c>
      <c r="V66" s="150">
        <f t="shared" si="31"/>
        <v>0</v>
      </c>
      <c r="W66" s="150">
        <f t="shared" si="31"/>
        <v>0</v>
      </c>
      <c r="X66" s="150">
        <f t="shared" si="31"/>
        <v>0</v>
      </c>
      <c r="Y66" s="150">
        <f t="shared" si="31"/>
        <v>0</v>
      </c>
      <c r="Z66" s="150">
        <f t="shared" si="31"/>
        <v>0</v>
      </c>
      <c r="AA66" s="150">
        <f t="shared" si="31"/>
        <v>0</v>
      </c>
      <c r="AB66" s="150">
        <f t="shared" si="31"/>
        <v>0</v>
      </c>
      <c r="AC66" s="150">
        <f t="shared" si="31"/>
        <v>0</v>
      </c>
      <c r="AD66" s="150">
        <f t="shared" si="31"/>
        <v>0</v>
      </c>
      <c r="AE66" s="150">
        <f t="shared" si="31"/>
        <v>0</v>
      </c>
      <c r="AF66" s="150">
        <f t="shared" si="31"/>
        <v>0</v>
      </c>
      <c r="AG66" s="150">
        <f t="shared" si="31"/>
        <v>0</v>
      </c>
      <c r="AH66" s="150">
        <f t="shared" si="31"/>
        <v>0</v>
      </c>
      <c r="AI66" s="150">
        <f t="shared" si="31"/>
        <v>0</v>
      </c>
      <c r="AJ66" s="150">
        <f t="shared" si="31"/>
        <v>0</v>
      </c>
      <c r="AK66" s="150">
        <f t="shared" si="31"/>
        <v>0</v>
      </c>
      <c r="AL66" s="150">
        <f t="shared" si="31"/>
        <v>0</v>
      </c>
      <c r="AM66" s="150">
        <f t="shared" si="31"/>
        <v>0</v>
      </c>
      <c r="AN66" s="150">
        <f t="shared" si="31"/>
        <v>0</v>
      </c>
      <c r="AO66" s="150">
        <f t="shared" si="31"/>
        <v>0</v>
      </c>
      <c r="AP66" s="150">
        <f t="shared" si="31"/>
        <v>0</v>
      </c>
      <c r="AQ66" s="150">
        <f t="shared" si="31"/>
        <v>0</v>
      </c>
      <c r="AR66" s="150">
        <f t="shared" si="31"/>
        <v>0</v>
      </c>
      <c r="AS66" s="150">
        <f t="shared" si="31"/>
        <v>0</v>
      </c>
      <c r="AT66" s="150">
        <f t="shared" si="31"/>
        <v>0</v>
      </c>
      <c r="AU66" s="150">
        <f t="shared" si="31"/>
        <v>0</v>
      </c>
      <c r="AV66" s="150">
        <f t="shared" si="31"/>
        <v>0</v>
      </c>
      <c r="AW66" s="150">
        <f t="shared" si="31"/>
        <v>0</v>
      </c>
      <c r="AX66" s="150">
        <f t="shared" si="31"/>
        <v>0</v>
      </c>
      <c r="AY66" s="150">
        <f t="shared" si="31"/>
        <v>0</v>
      </c>
      <c r="AZ66" s="150">
        <f t="shared" si="31"/>
        <v>0</v>
      </c>
      <c r="BA66" s="150">
        <f t="shared" si="31"/>
        <v>0</v>
      </c>
      <c r="BB66" s="150">
        <f t="shared" si="31"/>
        <v>0</v>
      </c>
      <c r="BC66" s="150">
        <f t="shared" si="31"/>
        <v>0</v>
      </c>
      <c r="BD66" s="150">
        <f t="shared" si="31"/>
        <v>0</v>
      </c>
      <c r="BE66" s="150">
        <f t="shared" si="31"/>
        <v>0</v>
      </c>
      <c r="BF66" s="150">
        <f t="shared" si="31"/>
        <v>0</v>
      </c>
      <c r="BG66" s="150">
        <f t="shared" si="31"/>
        <v>0</v>
      </c>
      <c r="BH66" s="150">
        <f t="shared" si="31"/>
        <v>0</v>
      </c>
      <c r="BI66" s="150">
        <f t="shared" si="31"/>
        <v>0</v>
      </c>
      <c r="BJ66" s="150">
        <f t="shared" si="31"/>
        <v>0</v>
      </c>
      <c r="BK66" s="150">
        <f t="shared" si="31"/>
        <v>0</v>
      </c>
      <c r="BL66" s="150">
        <f t="shared" si="31"/>
        <v>0</v>
      </c>
      <c r="BM66" s="150">
        <f t="shared" si="31"/>
        <v>0</v>
      </c>
      <c r="BN66" s="150">
        <f t="shared" si="31"/>
        <v>0</v>
      </c>
      <c r="BO66" s="150">
        <f t="shared" si="31"/>
        <v>0</v>
      </c>
      <c r="BP66" s="150">
        <f t="shared" si="31"/>
        <v>0</v>
      </c>
      <c r="BQ66" s="150">
        <f t="shared" si="31"/>
        <v>0</v>
      </c>
      <c r="BR66" s="150">
        <f t="shared" si="31"/>
        <v>0</v>
      </c>
      <c r="BS66" s="150">
        <f t="shared" si="31"/>
        <v>0</v>
      </c>
      <c r="BT66" s="150">
        <f t="shared" si="31"/>
        <v>0</v>
      </c>
      <c r="BU66" s="150">
        <f t="shared" si="31"/>
        <v>0</v>
      </c>
      <c r="BV66" s="150">
        <f t="shared" si="31"/>
        <v>0</v>
      </c>
      <c r="BW66" s="150">
        <f t="shared" si="31"/>
        <v>0</v>
      </c>
      <c r="BX66" s="150">
        <f t="shared" si="31"/>
        <v>0</v>
      </c>
      <c r="BY66" s="150">
        <f t="shared" si="31"/>
        <v>0</v>
      </c>
      <c r="BZ66" s="150">
        <f t="shared" si="31"/>
        <v>0</v>
      </c>
      <c r="CA66" s="150">
        <f t="shared" si="31"/>
        <v>0</v>
      </c>
      <c r="CB66" s="150">
        <f t="shared" si="31"/>
        <v>0</v>
      </c>
      <c r="CC66" s="150">
        <f t="shared" si="31"/>
        <v>0</v>
      </c>
      <c r="CD66" s="150">
        <f t="shared" si="26"/>
        <v>0</v>
      </c>
      <c r="CE66" s="150">
        <f t="shared" si="27"/>
        <v>0</v>
      </c>
      <c r="CF66" s="150">
        <f t="shared" si="27"/>
        <v>0</v>
      </c>
      <c r="CG66" s="150">
        <f t="shared" si="27"/>
        <v>0</v>
      </c>
      <c r="CH66" s="150">
        <f t="shared" si="27"/>
        <v>0</v>
      </c>
      <c r="CI66" s="150">
        <f t="shared" si="27"/>
        <v>0</v>
      </c>
      <c r="CJ66" s="150">
        <f t="shared" si="27"/>
        <v>0</v>
      </c>
      <c r="CK66" s="150">
        <f t="shared" si="27"/>
        <v>0</v>
      </c>
      <c r="CL66" s="150">
        <f t="shared" si="27"/>
        <v>0</v>
      </c>
      <c r="CM66" s="150">
        <f t="shared" si="27"/>
        <v>0</v>
      </c>
      <c r="CN66" s="150">
        <f t="shared" si="27"/>
        <v>0</v>
      </c>
      <c r="CO66" s="150">
        <f t="shared" si="27"/>
        <v>0</v>
      </c>
      <c r="CP66" s="150">
        <f t="shared" si="27"/>
        <v>0</v>
      </c>
      <c r="CQ66" s="150">
        <f t="shared" si="27"/>
        <v>0</v>
      </c>
      <c r="CR66" s="150">
        <f t="shared" si="27"/>
        <v>0</v>
      </c>
      <c r="CS66" s="150">
        <f t="shared" si="27"/>
        <v>0</v>
      </c>
      <c r="CT66" s="150">
        <f t="shared" si="27"/>
        <v>0</v>
      </c>
      <c r="CU66" s="150">
        <f t="shared" si="27"/>
        <v>0</v>
      </c>
      <c r="CV66" s="150">
        <f t="shared" si="27"/>
        <v>0</v>
      </c>
      <c r="CW66" s="150">
        <f t="shared" si="27"/>
        <v>0</v>
      </c>
      <c r="CX66" s="150">
        <f t="shared" si="27"/>
        <v>0</v>
      </c>
      <c r="CY66" s="150">
        <f t="shared" si="27"/>
        <v>0</v>
      </c>
      <c r="CZ66" s="150">
        <f t="shared" si="27"/>
        <v>0</v>
      </c>
      <c r="DA66" s="150">
        <f t="shared" si="27"/>
        <v>0</v>
      </c>
      <c r="DB66" s="150">
        <f t="shared" si="27"/>
        <v>0</v>
      </c>
      <c r="DC66" s="150">
        <f t="shared" si="27"/>
        <v>0</v>
      </c>
      <c r="DD66" s="150">
        <f t="shared" si="27"/>
        <v>0</v>
      </c>
      <c r="DE66" s="150">
        <f t="shared" si="27"/>
        <v>0</v>
      </c>
      <c r="DF66" s="150">
        <f t="shared" si="27"/>
        <v>0</v>
      </c>
      <c r="DG66" s="150">
        <f t="shared" si="27"/>
        <v>0</v>
      </c>
      <c r="DH66" s="150">
        <f t="shared" si="27"/>
        <v>0</v>
      </c>
      <c r="DI66" s="150">
        <f t="shared" si="27"/>
        <v>0</v>
      </c>
      <c r="DJ66" s="150">
        <f t="shared" si="27"/>
        <v>0</v>
      </c>
      <c r="DK66" s="150">
        <f t="shared" si="27"/>
        <v>0</v>
      </c>
      <c r="DL66" s="150">
        <f t="shared" si="27"/>
        <v>0</v>
      </c>
      <c r="DM66" s="150">
        <f t="shared" si="27"/>
        <v>0</v>
      </c>
      <c r="DN66" s="150">
        <f t="shared" si="27"/>
        <v>0</v>
      </c>
      <c r="DO66" s="150">
        <f t="shared" si="27"/>
        <v>0</v>
      </c>
      <c r="DP66" s="150">
        <f t="shared" si="27"/>
        <v>0</v>
      </c>
      <c r="DQ66" s="150">
        <f t="shared" si="27"/>
        <v>0</v>
      </c>
      <c r="DR66" s="150">
        <f t="shared" si="27"/>
        <v>0</v>
      </c>
      <c r="DS66" s="150">
        <f t="shared" si="27"/>
        <v>0</v>
      </c>
      <c r="DT66" s="150">
        <f t="shared" si="27"/>
        <v>0</v>
      </c>
      <c r="DU66" s="150">
        <f t="shared" si="27"/>
        <v>0</v>
      </c>
      <c r="DV66" s="150">
        <f t="shared" si="27"/>
        <v>0</v>
      </c>
      <c r="DW66" s="150">
        <f t="shared" si="27"/>
        <v>0</v>
      </c>
      <c r="DX66" s="150">
        <f t="shared" si="27"/>
        <v>0</v>
      </c>
      <c r="DY66" s="150">
        <f t="shared" si="27"/>
        <v>0</v>
      </c>
      <c r="DZ66" s="150">
        <f t="shared" si="27"/>
        <v>0</v>
      </c>
      <c r="EA66" s="150">
        <f t="shared" si="27"/>
        <v>0</v>
      </c>
      <c r="EB66" s="150">
        <f t="shared" si="27"/>
        <v>0</v>
      </c>
      <c r="EC66" s="150">
        <f t="shared" si="27"/>
        <v>0</v>
      </c>
      <c r="ED66" s="150">
        <f t="shared" si="27"/>
        <v>0</v>
      </c>
      <c r="EE66" s="150">
        <f t="shared" si="27"/>
        <v>0</v>
      </c>
      <c r="EF66" s="150">
        <f t="shared" si="27"/>
        <v>0</v>
      </c>
      <c r="EG66" s="150">
        <f t="shared" si="27"/>
        <v>0</v>
      </c>
      <c r="EH66" s="150">
        <f t="shared" si="27"/>
        <v>0</v>
      </c>
      <c r="EI66" s="150">
        <f t="shared" si="27"/>
        <v>0</v>
      </c>
      <c r="EJ66" s="150">
        <f t="shared" si="27"/>
        <v>0</v>
      </c>
      <c r="EK66" s="150">
        <f t="shared" si="27"/>
        <v>0</v>
      </c>
      <c r="EL66" s="150">
        <f t="shared" si="27"/>
        <v>0</v>
      </c>
      <c r="EM66" s="150">
        <f t="shared" si="27"/>
        <v>0</v>
      </c>
      <c r="EN66" s="150">
        <f t="shared" si="27"/>
        <v>0</v>
      </c>
      <c r="EO66" s="150">
        <f t="shared" si="27"/>
        <v>0</v>
      </c>
      <c r="EP66" s="150">
        <f t="shared" si="27"/>
        <v>0</v>
      </c>
      <c r="EQ66" s="150">
        <f t="shared" si="28"/>
        <v>0</v>
      </c>
      <c r="ER66" s="150">
        <f t="shared" si="28"/>
        <v>0</v>
      </c>
      <c r="ES66" s="150">
        <f t="shared" si="28"/>
        <v>0</v>
      </c>
      <c r="ET66" s="150">
        <f t="shared" si="28"/>
        <v>0</v>
      </c>
      <c r="EU66" s="150">
        <f t="shared" si="28"/>
        <v>0</v>
      </c>
      <c r="EV66" s="150">
        <f t="shared" si="28"/>
        <v>0</v>
      </c>
      <c r="EW66" s="150">
        <f t="shared" si="28"/>
        <v>0</v>
      </c>
      <c r="EX66" s="150">
        <f t="shared" si="28"/>
        <v>0</v>
      </c>
      <c r="EY66" s="150">
        <f t="shared" si="28"/>
        <v>0</v>
      </c>
      <c r="EZ66" s="150">
        <f t="shared" si="28"/>
        <v>0</v>
      </c>
      <c r="FA66" s="150">
        <f t="shared" si="28"/>
        <v>0</v>
      </c>
      <c r="FB66" s="150">
        <f t="shared" si="28"/>
        <v>0</v>
      </c>
      <c r="FC66" s="150">
        <f t="shared" si="28"/>
        <v>0</v>
      </c>
      <c r="FD66" s="150">
        <f t="shared" si="28"/>
        <v>0</v>
      </c>
      <c r="FE66" s="150">
        <f t="shared" si="28"/>
        <v>0</v>
      </c>
      <c r="FF66" s="150">
        <f t="shared" si="28"/>
        <v>0</v>
      </c>
      <c r="FG66" s="150">
        <f t="shared" si="28"/>
        <v>0</v>
      </c>
      <c r="FH66" s="150">
        <f t="shared" si="28"/>
        <v>0</v>
      </c>
      <c r="FI66" s="150">
        <f t="shared" si="28"/>
        <v>0</v>
      </c>
      <c r="FJ66" s="150">
        <f t="shared" si="28"/>
        <v>0</v>
      </c>
      <c r="FK66" s="150">
        <f t="shared" si="28"/>
        <v>0</v>
      </c>
      <c r="FL66" s="150">
        <f t="shared" si="28"/>
        <v>0</v>
      </c>
      <c r="FM66" s="150">
        <f t="shared" si="28"/>
        <v>0</v>
      </c>
      <c r="FN66" s="150">
        <f t="shared" si="28"/>
        <v>0</v>
      </c>
      <c r="FO66" s="150">
        <f t="shared" si="28"/>
        <v>0</v>
      </c>
      <c r="FP66" s="150">
        <f t="shared" si="28"/>
        <v>0</v>
      </c>
      <c r="FQ66" s="150">
        <f t="shared" si="28"/>
        <v>0</v>
      </c>
      <c r="FR66" s="150">
        <f t="shared" si="28"/>
        <v>0</v>
      </c>
      <c r="FS66" s="150">
        <f t="shared" si="28"/>
        <v>0</v>
      </c>
      <c r="FT66" s="150">
        <f t="shared" si="28"/>
        <v>0</v>
      </c>
      <c r="FU66" s="150">
        <f t="shared" si="28"/>
        <v>0</v>
      </c>
      <c r="FV66" s="150">
        <f t="shared" si="28"/>
        <v>0</v>
      </c>
      <c r="FW66" s="150">
        <f t="shared" si="28"/>
        <v>0</v>
      </c>
      <c r="FX66" s="150">
        <f t="shared" si="28"/>
        <v>0</v>
      </c>
      <c r="FY66" s="150">
        <f t="shared" si="28"/>
        <v>0</v>
      </c>
      <c r="FZ66" s="150">
        <f t="shared" si="28"/>
        <v>0</v>
      </c>
      <c r="GA66" s="150">
        <f t="shared" si="28"/>
        <v>0</v>
      </c>
      <c r="GB66" s="150">
        <f t="shared" si="28"/>
        <v>0</v>
      </c>
      <c r="GC66" s="150">
        <f t="shared" si="28"/>
        <v>0</v>
      </c>
      <c r="GD66" s="150">
        <f t="shared" si="28"/>
        <v>0</v>
      </c>
      <c r="GE66" s="150">
        <f t="shared" si="28"/>
        <v>0</v>
      </c>
      <c r="GF66" s="150">
        <f t="shared" si="28"/>
        <v>0</v>
      </c>
      <c r="GG66" s="150">
        <f t="shared" si="28"/>
        <v>0</v>
      </c>
      <c r="GH66" s="150">
        <f t="shared" si="28"/>
        <v>0</v>
      </c>
      <c r="GI66" s="150">
        <f t="shared" si="28"/>
        <v>0</v>
      </c>
      <c r="GJ66" s="150">
        <f t="shared" si="28"/>
        <v>0</v>
      </c>
      <c r="GK66" s="150">
        <f t="shared" si="28"/>
        <v>0</v>
      </c>
      <c r="GL66" s="150">
        <f t="shared" si="28"/>
        <v>0</v>
      </c>
      <c r="GM66" s="150">
        <f t="shared" si="28"/>
        <v>0</v>
      </c>
      <c r="GN66" s="150">
        <f t="shared" si="28"/>
        <v>0</v>
      </c>
      <c r="GO66" s="150">
        <f t="shared" si="28"/>
        <v>0</v>
      </c>
      <c r="GP66" s="150">
        <f t="shared" si="28"/>
        <v>0</v>
      </c>
      <c r="GQ66" s="150">
        <f t="shared" si="28"/>
        <v>0</v>
      </c>
      <c r="GR66" s="150">
        <f t="shared" si="28"/>
        <v>0</v>
      </c>
      <c r="GS66" s="150">
        <f t="shared" si="28"/>
        <v>0</v>
      </c>
      <c r="GT66" s="150">
        <f t="shared" si="28"/>
        <v>0</v>
      </c>
      <c r="GU66" s="150">
        <f t="shared" si="28"/>
        <v>0</v>
      </c>
      <c r="GV66" s="150">
        <f t="shared" si="28"/>
        <v>0</v>
      </c>
      <c r="GW66" s="150">
        <f t="shared" si="28"/>
        <v>0</v>
      </c>
      <c r="GX66" s="150">
        <f t="shared" si="28"/>
        <v>0</v>
      </c>
      <c r="GY66" s="150">
        <f t="shared" si="28"/>
        <v>0</v>
      </c>
      <c r="GZ66" s="150">
        <f t="shared" si="28"/>
        <v>0</v>
      </c>
      <c r="HA66" s="150">
        <f t="shared" si="28"/>
        <v>0</v>
      </c>
      <c r="HB66" s="150">
        <f t="shared" si="28"/>
        <v>0</v>
      </c>
      <c r="HC66" s="150">
        <f t="shared" si="29"/>
        <v>0</v>
      </c>
      <c r="HD66" s="150">
        <f t="shared" si="29"/>
        <v>0</v>
      </c>
      <c r="HE66" s="150">
        <f t="shared" si="29"/>
        <v>0</v>
      </c>
      <c r="HF66" s="150">
        <f t="shared" si="29"/>
        <v>0</v>
      </c>
      <c r="HG66" s="150">
        <f t="shared" si="29"/>
        <v>0</v>
      </c>
      <c r="HH66" s="150">
        <f t="shared" si="29"/>
        <v>0</v>
      </c>
      <c r="HI66" s="150">
        <f t="shared" si="29"/>
        <v>0</v>
      </c>
      <c r="HJ66" s="150">
        <f t="shared" si="29"/>
        <v>0</v>
      </c>
      <c r="HK66" s="150">
        <f t="shared" si="29"/>
        <v>0</v>
      </c>
      <c r="HL66" s="150">
        <f t="shared" si="29"/>
        <v>0</v>
      </c>
      <c r="HM66" s="150">
        <f t="shared" si="29"/>
        <v>0</v>
      </c>
      <c r="HN66" s="150">
        <f t="shared" si="29"/>
        <v>0</v>
      </c>
      <c r="HO66" s="150">
        <f t="shared" si="29"/>
        <v>0</v>
      </c>
      <c r="HP66" s="150">
        <f t="shared" si="29"/>
        <v>0</v>
      </c>
      <c r="HQ66" s="150">
        <f t="shared" si="29"/>
        <v>0</v>
      </c>
      <c r="HR66" s="150">
        <f t="shared" si="29"/>
        <v>0</v>
      </c>
      <c r="HS66" s="150">
        <f t="shared" si="29"/>
        <v>0</v>
      </c>
      <c r="HT66" s="150">
        <f t="shared" si="29"/>
        <v>0</v>
      </c>
      <c r="HU66" s="150">
        <f t="shared" si="29"/>
        <v>0</v>
      </c>
      <c r="HV66" s="150">
        <f t="shared" si="29"/>
        <v>0</v>
      </c>
      <c r="HW66" s="150">
        <f t="shared" si="29"/>
        <v>0</v>
      </c>
      <c r="HX66" s="150">
        <f t="shared" si="29"/>
        <v>0</v>
      </c>
      <c r="HY66" s="150">
        <f t="shared" si="29"/>
        <v>0</v>
      </c>
      <c r="HZ66" s="150">
        <f t="shared" si="29"/>
        <v>0</v>
      </c>
      <c r="IA66" s="150">
        <f t="shared" si="29"/>
        <v>0</v>
      </c>
      <c r="IB66" s="150">
        <f t="shared" si="29"/>
        <v>0</v>
      </c>
      <c r="IC66" s="150">
        <f t="shared" si="29"/>
        <v>0</v>
      </c>
      <c r="ID66" s="150">
        <f t="shared" si="29"/>
        <v>0</v>
      </c>
      <c r="IE66" s="150">
        <f t="shared" si="29"/>
        <v>0</v>
      </c>
      <c r="IF66" s="150">
        <f t="shared" si="29"/>
        <v>0</v>
      </c>
      <c r="IG66" s="150">
        <f t="shared" si="29"/>
        <v>0</v>
      </c>
      <c r="IH66" s="150">
        <f t="shared" si="29"/>
        <v>0</v>
      </c>
      <c r="II66" s="150">
        <f t="shared" si="29"/>
        <v>0</v>
      </c>
      <c r="IJ66" s="150">
        <f t="shared" si="29"/>
        <v>0</v>
      </c>
      <c r="IK66" s="150">
        <f t="shared" si="29"/>
        <v>0</v>
      </c>
      <c r="IL66" s="150">
        <f t="shared" si="29"/>
        <v>0</v>
      </c>
      <c r="IM66" s="150">
        <f t="shared" si="29"/>
        <v>0</v>
      </c>
      <c r="IN66" s="150">
        <f t="shared" si="29"/>
        <v>0</v>
      </c>
      <c r="IO66" s="150">
        <f t="shared" si="29"/>
        <v>0</v>
      </c>
      <c r="IP66" s="150">
        <f t="shared" si="29"/>
        <v>0</v>
      </c>
      <c r="IQ66" s="150">
        <f t="shared" si="29"/>
        <v>0</v>
      </c>
      <c r="IR66" s="150">
        <f t="shared" si="29"/>
        <v>0</v>
      </c>
      <c r="IS66" s="150">
        <f t="shared" si="29"/>
        <v>0</v>
      </c>
      <c r="IT66" s="150">
        <f t="shared" si="29"/>
        <v>0</v>
      </c>
      <c r="IU66" s="150">
        <f t="shared" si="29"/>
        <v>0</v>
      </c>
      <c r="IV66" s="150">
        <f t="shared" si="29"/>
        <v>0</v>
      </c>
      <c r="IW66" s="150">
        <f t="shared" si="29"/>
        <v>0</v>
      </c>
      <c r="IX66" s="150">
        <f t="shared" si="29"/>
        <v>0</v>
      </c>
      <c r="IY66" s="150">
        <f t="shared" si="29"/>
        <v>0</v>
      </c>
      <c r="IZ66" s="150">
        <f t="shared" si="29"/>
        <v>0</v>
      </c>
      <c r="JA66" s="150">
        <f t="shared" si="29"/>
        <v>0</v>
      </c>
      <c r="JB66" s="150">
        <f t="shared" si="29"/>
        <v>0</v>
      </c>
      <c r="JC66" s="150">
        <f t="shared" si="29"/>
        <v>0</v>
      </c>
      <c r="JD66" s="150">
        <f t="shared" si="29"/>
        <v>0</v>
      </c>
      <c r="JE66" s="150">
        <f t="shared" si="29"/>
        <v>0</v>
      </c>
      <c r="JF66" s="150">
        <f t="shared" si="29"/>
        <v>0</v>
      </c>
      <c r="JG66" s="150">
        <f t="shared" si="29"/>
        <v>0</v>
      </c>
      <c r="JH66" s="150">
        <f t="shared" si="29"/>
        <v>0</v>
      </c>
      <c r="JI66" s="150">
        <f t="shared" si="29"/>
        <v>0</v>
      </c>
      <c r="JJ66" s="150">
        <f t="shared" si="29"/>
        <v>0</v>
      </c>
      <c r="JK66" s="150">
        <f t="shared" si="29"/>
        <v>0</v>
      </c>
      <c r="JL66" s="150">
        <f t="shared" si="29"/>
        <v>0</v>
      </c>
      <c r="JM66" s="150">
        <f t="shared" si="29"/>
        <v>0</v>
      </c>
      <c r="JN66" s="150">
        <f t="shared" si="29"/>
        <v>0</v>
      </c>
      <c r="JO66" s="150">
        <f t="shared" si="30"/>
        <v>0</v>
      </c>
      <c r="JP66" s="150">
        <f t="shared" si="30"/>
        <v>0</v>
      </c>
      <c r="JQ66" s="150">
        <f t="shared" si="30"/>
        <v>0</v>
      </c>
      <c r="JR66" s="150">
        <f t="shared" si="30"/>
        <v>0</v>
      </c>
      <c r="JS66" s="150">
        <f t="shared" si="30"/>
        <v>0</v>
      </c>
      <c r="JT66" s="150">
        <f t="shared" si="30"/>
        <v>0</v>
      </c>
      <c r="JU66" s="150">
        <f t="shared" si="30"/>
        <v>0</v>
      </c>
      <c r="JV66" s="150">
        <f t="shared" si="30"/>
        <v>0</v>
      </c>
      <c r="JW66" s="150">
        <f t="shared" si="30"/>
        <v>0</v>
      </c>
      <c r="JX66" s="150">
        <f t="shared" si="30"/>
        <v>0</v>
      </c>
      <c r="JY66" s="150">
        <f t="shared" si="30"/>
        <v>0</v>
      </c>
      <c r="JZ66" s="150">
        <f t="shared" si="30"/>
        <v>0</v>
      </c>
      <c r="KA66" s="150">
        <f t="shared" si="30"/>
        <v>0</v>
      </c>
      <c r="KB66" s="150">
        <f t="shared" si="30"/>
        <v>0</v>
      </c>
      <c r="KC66" s="150">
        <f t="shared" si="30"/>
        <v>0</v>
      </c>
      <c r="KD66" s="150">
        <f t="shared" si="30"/>
        <v>0</v>
      </c>
      <c r="KE66" s="150">
        <f t="shared" si="30"/>
        <v>0</v>
      </c>
      <c r="KF66" s="150">
        <f t="shared" si="30"/>
        <v>0</v>
      </c>
      <c r="KG66" s="150">
        <f t="shared" si="30"/>
        <v>0</v>
      </c>
      <c r="KH66" s="150">
        <f t="shared" si="30"/>
        <v>0</v>
      </c>
      <c r="KI66" s="150">
        <f t="shared" si="30"/>
        <v>0</v>
      </c>
      <c r="KJ66" s="150">
        <f t="shared" si="30"/>
        <v>0</v>
      </c>
      <c r="KK66" s="150">
        <f t="shared" si="30"/>
        <v>0</v>
      </c>
      <c r="KL66" s="150">
        <f t="shared" si="30"/>
        <v>0</v>
      </c>
      <c r="KM66" s="150">
        <f t="shared" si="30"/>
        <v>0</v>
      </c>
      <c r="KN66" s="150">
        <f t="shared" si="30"/>
        <v>0</v>
      </c>
      <c r="KO66" s="150">
        <f t="shared" si="30"/>
        <v>0</v>
      </c>
      <c r="KP66" s="150">
        <f t="shared" si="30"/>
        <v>0</v>
      </c>
      <c r="KQ66" s="150">
        <f t="shared" si="30"/>
        <v>0</v>
      </c>
      <c r="KR66" s="150">
        <f t="shared" si="30"/>
        <v>0</v>
      </c>
      <c r="KS66" s="150">
        <f t="shared" si="30"/>
        <v>0</v>
      </c>
      <c r="KT66" s="19"/>
    </row>
    <row r="67" spans="2:306">
      <c r="B67" s="173"/>
      <c r="C67" s="134"/>
      <c r="F67" s="135"/>
      <c r="G67" s="134"/>
      <c r="J67" s="19"/>
      <c r="L67"/>
      <c r="P67" s="134"/>
      <c r="Q67" s="148" t="s">
        <v>151</v>
      </c>
      <c r="R67" s="152">
        <f>R56-R63</f>
        <v>0</v>
      </c>
      <c r="S67" s="153">
        <f t="shared" si="31"/>
        <v>0</v>
      </c>
      <c r="T67" s="153">
        <f t="shared" si="31"/>
        <v>0</v>
      </c>
      <c r="U67" s="153">
        <f t="shared" si="31"/>
        <v>0</v>
      </c>
      <c r="V67" s="153">
        <f t="shared" si="31"/>
        <v>0</v>
      </c>
      <c r="W67" s="153">
        <f t="shared" si="31"/>
        <v>0</v>
      </c>
      <c r="X67" s="153">
        <f t="shared" si="31"/>
        <v>0</v>
      </c>
      <c r="Y67" s="153">
        <f t="shared" si="31"/>
        <v>0</v>
      </c>
      <c r="Z67" s="153">
        <f t="shared" si="31"/>
        <v>0</v>
      </c>
      <c r="AA67" s="153">
        <f t="shared" si="31"/>
        <v>0</v>
      </c>
      <c r="AB67" s="153">
        <f t="shared" si="31"/>
        <v>0</v>
      </c>
      <c r="AC67" s="153">
        <f t="shared" si="31"/>
        <v>0</v>
      </c>
      <c r="AD67" s="153">
        <f t="shared" si="31"/>
        <v>0</v>
      </c>
      <c r="AE67" s="153">
        <f t="shared" si="31"/>
        <v>0</v>
      </c>
      <c r="AF67" s="153">
        <f t="shared" si="31"/>
        <v>0</v>
      </c>
      <c r="AG67" s="153">
        <f t="shared" si="31"/>
        <v>0</v>
      </c>
      <c r="AH67" s="153">
        <f t="shared" si="31"/>
        <v>0</v>
      </c>
      <c r="AI67" s="153">
        <f t="shared" si="31"/>
        <v>0</v>
      </c>
      <c r="AJ67" s="153">
        <f t="shared" si="31"/>
        <v>0</v>
      </c>
      <c r="AK67" s="153">
        <f t="shared" si="31"/>
        <v>0</v>
      </c>
      <c r="AL67" s="153">
        <f t="shared" si="31"/>
        <v>0</v>
      </c>
      <c r="AM67" s="153">
        <f t="shared" si="31"/>
        <v>0</v>
      </c>
      <c r="AN67" s="153">
        <f t="shared" si="31"/>
        <v>0</v>
      </c>
      <c r="AO67" s="153">
        <f t="shared" si="31"/>
        <v>0</v>
      </c>
      <c r="AP67" s="153">
        <f t="shared" si="31"/>
        <v>0</v>
      </c>
      <c r="AQ67" s="153">
        <f t="shared" si="31"/>
        <v>0</v>
      </c>
      <c r="AR67" s="153">
        <f t="shared" si="31"/>
        <v>0</v>
      </c>
      <c r="AS67" s="153">
        <f t="shared" si="31"/>
        <v>0</v>
      </c>
      <c r="AT67" s="153">
        <f t="shared" si="31"/>
        <v>0</v>
      </c>
      <c r="AU67" s="153">
        <f t="shared" si="31"/>
        <v>0</v>
      </c>
      <c r="AV67" s="153">
        <f t="shared" si="31"/>
        <v>0</v>
      </c>
      <c r="AW67" s="153">
        <f t="shared" si="31"/>
        <v>0</v>
      </c>
      <c r="AX67" s="153">
        <f t="shared" si="31"/>
        <v>0</v>
      </c>
      <c r="AY67" s="153">
        <f t="shared" si="31"/>
        <v>0</v>
      </c>
      <c r="AZ67" s="153">
        <f t="shared" si="31"/>
        <v>0</v>
      </c>
      <c r="BA67" s="153">
        <f t="shared" si="31"/>
        <v>0</v>
      </c>
      <c r="BB67" s="153">
        <f t="shared" si="31"/>
        <v>0</v>
      </c>
      <c r="BC67" s="153">
        <f t="shared" si="31"/>
        <v>0</v>
      </c>
      <c r="BD67" s="153">
        <f t="shared" si="31"/>
        <v>0</v>
      </c>
      <c r="BE67" s="153">
        <f t="shared" si="31"/>
        <v>0</v>
      </c>
      <c r="BF67" s="153">
        <f t="shared" si="31"/>
        <v>0</v>
      </c>
      <c r="BG67" s="153">
        <f t="shared" si="31"/>
        <v>0</v>
      </c>
      <c r="BH67" s="153">
        <f t="shared" si="31"/>
        <v>0</v>
      </c>
      <c r="BI67" s="153">
        <f t="shared" si="31"/>
        <v>0</v>
      </c>
      <c r="BJ67" s="153">
        <f t="shared" si="31"/>
        <v>0</v>
      </c>
      <c r="BK67" s="153">
        <f t="shared" si="31"/>
        <v>0</v>
      </c>
      <c r="BL67" s="153">
        <f t="shared" si="31"/>
        <v>0</v>
      </c>
      <c r="BM67" s="153">
        <f t="shared" si="31"/>
        <v>0</v>
      </c>
      <c r="BN67" s="153">
        <f t="shared" si="31"/>
        <v>0</v>
      </c>
      <c r="BO67" s="153">
        <f t="shared" si="31"/>
        <v>0</v>
      </c>
      <c r="BP67" s="153">
        <f t="shared" si="31"/>
        <v>0</v>
      </c>
      <c r="BQ67" s="153">
        <f t="shared" si="31"/>
        <v>0</v>
      </c>
      <c r="BR67" s="153">
        <f t="shared" si="31"/>
        <v>0</v>
      </c>
      <c r="BS67" s="153">
        <f t="shared" si="31"/>
        <v>0</v>
      </c>
      <c r="BT67" s="153">
        <f t="shared" si="31"/>
        <v>0</v>
      </c>
      <c r="BU67" s="153">
        <f t="shared" si="31"/>
        <v>0</v>
      </c>
      <c r="BV67" s="153">
        <f t="shared" si="31"/>
        <v>0</v>
      </c>
      <c r="BW67" s="153">
        <f t="shared" si="31"/>
        <v>0</v>
      </c>
      <c r="BX67" s="153">
        <f t="shared" si="31"/>
        <v>0</v>
      </c>
      <c r="BY67" s="153">
        <f t="shared" si="31"/>
        <v>0</v>
      </c>
      <c r="BZ67" s="153">
        <f t="shared" si="31"/>
        <v>0</v>
      </c>
      <c r="CA67" s="153">
        <f t="shared" si="31"/>
        <v>0</v>
      </c>
      <c r="CB67" s="153">
        <f t="shared" si="31"/>
        <v>0</v>
      </c>
      <c r="CC67" s="153">
        <f t="shared" si="31"/>
        <v>0</v>
      </c>
      <c r="CD67" s="153">
        <f t="shared" si="26"/>
        <v>0</v>
      </c>
      <c r="CE67" s="153">
        <f t="shared" si="27"/>
        <v>0</v>
      </c>
      <c r="CF67" s="153">
        <f t="shared" si="27"/>
        <v>0</v>
      </c>
      <c r="CG67" s="153">
        <f t="shared" si="27"/>
        <v>0</v>
      </c>
      <c r="CH67" s="153">
        <f t="shared" si="27"/>
        <v>0</v>
      </c>
      <c r="CI67" s="153">
        <f t="shared" si="27"/>
        <v>0</v>
      </c>
      <c r="CJ67" s="153">
        <f t="shared" si="27"/>
        <v>0</v>
      </c>
      <c r="CK67" s="153">
        <f t="shared" si="27"/>
        <v>0</v>
      </c>
      <c r="CL67" s="153">
        <f t="shared" si="27"/>
        <v>0</v>
      </c>
      <c r="CM67" s="153">
        <f t="shared" si="27"/>
        <v>0</v>
      </c>
      <c r="CN67" s="153">
        <f t="shared" si="27"/>
        <v>0</v>
      </c>
      <c r="CO67" s="153">
        <f t="shared" si="27"/>
        <v>0</v>
      </c>
      <c r="CP67" s="153">
        <f t="shared" si="27"/>
        <v>0</v>
      </c>
      <c r="CQ67" s="153">
        <f t="shared" si="27"/>
        <v>0</v>
      </c>
      <c r="CR67" s="153">
        <f t="shared" si="27"/>
        <v>0</v>
      </c>
      <c r="CS67" s="153">
        <f t="shared" si="27"/>
        <v>0</v>
      </c>
      <c r="CT67" s="153">
        <f t="shared" si="27"/>
        <v>0</v>
      </c>
      <c r="CU67" s="153">
        <f t="shared" si="27"/>
        <v>0</v>
      </c>
      <c r="CV67" s="153">
        <f t="shared" si="27"/>
        <v>0</v>
      </c>
      <c r="CW67" s="153">
        <f t="shared" si="27"/>
        <v>0</v>
      </c>
      <c r="CX67" s="153">
        <f t="shared" si="27"/>
        <v>0</v>
      </c>
      <c r="CY67" s="153">
        <f t="shared" si="27"/>
        <v>0</v>
      </c>
      <c r="CZ67" s="153">
        <f t="shared" si="27"/>
        <v>0</v>
      </c>
      <c r="DA67" s="153">
        <f t="shared" si="27"/>
        <v>0</v>
      </c>
      <c r="DB67" s="153">
        <f t="shared" si="27"/>
        <v>0</v>
      </c>
      <c r="DC67" s="153">
        <f t="shared" si="27"/>
        <v>0</v>
      </c>
      <c r="DD67" s="153">
        <f t="shared" si="27"/>
        <v>0</v>
      </c>
      <c r="DE67" s="153">
        <f t="shared" si="27"/>
        <v>0</v>
      </c>
      <c r="DF67" s="153">
        <f t="shared" si="27"/>
        <v>0</v>
      </c>
      <c r="DG67" s="153">
        <f t="shared" si="27"/>
        <v>0</v>
      </c>
      <c r="DH67" s="153">
        <f t="shared" si="27"/>
        <v>0</v>
      </c>
      <c r="DI67" s="153">
        <f t="shared" si="27"/>
        <v>0</v>
      </c>
      <c r="DJ67" s="153">
        <f t="shared" si="27"/>
        <v>0</v>
      </c>
      <c r="DK67" s="153">
        <f t="shared" si="27"/>
        <v>0</v>
      </c>
      <c r="DL67" s="153">
        <f t="shared" si="27"/>
        <v>0</v>
      </c>
      <c r="DM67" s="153">
        <f t="shared" si="27"/>
        <v>0</v>
      </c>
      <c r="DN67" s="153">
        <f t="shared" si="27"/>
        <v>0</v>
      </c>
      <c r="DO67" s="153">
        <f t="shared" si="27"/>
        <v>0</v>
      </c>
      <c r="DP67" s="153">
        <f t="shared" si="27"/>
        <v>0</v>
      </c>
      <c r="DQ67" s="153">
        <f t="shared" si="27"/>
        <v>0</v>
      </c>
      <c r="DR67" s="153">
        <f t="shared" si="27"/>
        <v>0</v>
      </c>
      <c r="DS67" s="153">
        <f t="shared" si="27"/>
        <v>0</v>
      </c>
      <c r="DT67" s="153">
        <f t="shared" si="27"/>
        <v>0</v>
      </c>
      <c r="DU67" s="153">
        <f t="shared" si="27"/>
        <v>0</v>
      </c>
      <c r="DV67" s="153">
        <f t="shared" si="27"/>
        <v>0</v>
      </c>
      <c r="DW67" s="153">
        <f t="shared" si="27"/>
        <v>0</v>
      </c>
      <c r="DX67" s="153">
        <f t="shared" si="27"/>
        <v>0</v>
      </c>
      <c r="DY67" s="153">
        <f t="shared" si="27"/>
        <v>0</v>
      </c>
      <c r="DZ67" s="153">
        <f t="shared" si="27"/>
        <v>0</v>
      </c>
      <c r="EA67" s="153">
        <f t="shared" si="27"/>
        <v>0</v>
      </c>
      <c r="EB67" s="153">
        <f t="shared" si="27"/>
        <v>0</v>
      </c>
      <c r="EC67" s="153">
        <f t="shared" si="27"/>
        <v>0</v>
      </c>
      <c r="ED67" s="153">
        <f t="shared" si="27"/>
        <v>0</v>
      </c>
      <c r="EE67" s="153">
        <f t="shared" si="27"/>
        <v>0</v>
      </c>
      <c r="EF67" s="153">
        <f t="shared" si="27"/>
        <v>0</v>
      </c>
      <c r="EG67" s="153">
        <f t="shared" si="27"/>
        <v>0</v>
      </c>
      <c r="EH67" s="153">
        <f t="shared" si="27"/>
        <v>0</v>
      </c>
      <c r="EI67" s="153">
        <f t="shared" si="27"/>
        <v>0</v>
      </c>
      <c r="EJ67" s="153">
        <f t="shared" si="27"/>
        <v>0</v>
      </c>
      <c r="EK67" s="153">
        <f t="shared" si="27"/>
        <v>0</v>
      </c>
      <c r="EL67" s="153">
        <f t="shared" si="27"/>
        <v>0</v>
      </c>
      <c r="EM67" s="153">
        <f t="shared" si="27"/>
        <v>0</v>
      </c>
      <c r="EN67" s="153">
        <f t="shared" si="27"/>
        <v>0</v>
      </c>
      <c r="EO67" s="153">
        <f t="shared" si="27"/>
        <v>0</v>
      </c>
      <c r="EP67" s="153">
        <f t="shared" si="27"/>
        <v>0</v>
      </c>
      <c r="EQ67" s="153">
        <f t="shared" si="28"/>
        <v>0</v>
      </c>
      <c r="ER67" s="153">
        <f t="shared" si="28"/>
        <v>0</v>
      </c>
      <c r="ES67" s="153">
        <f t="shared" si="28"/>
        <v>0</v>
      </c>
      <c r="ET67" s="153">
        <f t="shared" si="28"/>
        <v>0</v>
      </c>
      <c r="EU67" s="153">
        <f t="shared" si="28"/>
        <v>0</v>
      </c>
      <c r="EV67" s="153">
        <f t="shared" si="28"/>
        <v>0</v>
      </c>
      <c r="EW67" s="153">
        <f t="shared" si="28"/>
        <v>0</v>
      </c>
      <c r="EX67" s="153">
        <f t="shared" si="28"/>
        <v>0</v>
      </c>
      <c r="EY67" s="153">
        <f t="shared" si="28"/>
        <v>0</v>
      </c>
      <c r="EZ67" s="153">
        <f t="shared" si="28"/>
        <v>0</v>
      </c>
      <c r="FA67" s="153">
        <f t="shared" si="28"/>
        <v>0</v>
      </c>
      <c r="FB67" s="153">
        <f t="shared" si="28"/>
        <v>0</v>
      </c>
      <c r="FC67" s="153">
        <f t="shared" si="28"/>
        <v>0</v>
      </c>
      <c r="FD67" s="153">
        <f t="shared" si="28"/>
        <v>0</v>
      </c>
      <c r="FE67" s="153">
        <f t="shared" si="28"/>
        <v>0</v>
      </c>
      <c r="FF67" s="153">
        <f t="shared" si="28"/>
        <v>0</v>
      </c>
      <c r="FG67" s="153">
        <f t="shared" si="28"/>
        <v>0</v>
      </c>
      <c r="FH67" s="153">
        <f t="shared" si="28"/>
        <v>0</v>
      </c>
      <c r="FI67" s="153">
        <f t="shared" si="28"/>
        <v>0</v>
      </c>
      <c r="FJ67" s="153">
        <f t="shared" si="28"/>
        <v>0</v>
      </c>
      <c r="FK67" s="153">
        <f t="shared" si="28"/>
        <v>0</v>
      </c>
      <c r="FL67" s="153">
        <f t="shared" si="28"/>
        <v>0</v>
      </c>
      <c r="FM67" s="153">
        <f t="shared" si="28"/>
        <v>0</v>
      </c>
      <c r="FN67" s="153">
        <f t="shared" si="28"/>
        <v>0</v>
      </c>
      <c r="FO67" s="153">
        <f t="shared" si="28"/>
        <v>0</v>
      </c>
      <c r="FP67" s="153">
        <f t="shared" si="28"/>
        <v>0</v>
      </c>
      <c r="FQ67" s="153">
        <f t="shared" si="28"/>
        <v>0</v>
      </c>
      <c r="FR67" s="153">
        <f t="shared" si="28"/>
        <v>0</v>
      </c>
      <c r="FS67" s="153">
        <f t="shared" si="28"/>
        <v>0</v>
      </c>
      <c r="FT67" s="153">
        <f t="shared" si="28"/>
        <v>0</v>
      </c>
      <c r="FU67" s="153">
        <f t="shared" si="28"/>
        <v>0</v>
      </c>
      <c r="FV67" s="153">
        <f t="shared" si="28"/>
        <v>0</v>
      </c>
      <c r="FW67" s="153">
        <f t="shared" si="28"/>
        <v>0</v>
      </c>
      <c r="FX67" s="153">
        <f t="shared" si="28"/>
        <v>0</v>
      </c>
      <c r="FY67" s="153">
        <f t="shared" si="28"/>
        <v>0</v>
      </c>
      <c r="FZ67" s="153">
        <f t="shared" si="28"/>
        <v>0</v>
      </c>
      <c r="GA67" s="153">
        <f t="shared" si="28"/>
        <v>0</v>
      </c>
      <c r="GB67" s="153">
        <f t="shared" si="28"/>
        <v>0</v>
      </c>
      <c r="GC67" s="153">
        <f t="shared" si="28"/>
        <v>0</v>
      </c>
      <c r="GD67" s="153">
        <f t="shared" si="28"/>
        <v>0</v>
      </c>
      <c r="GE67" s="153">
        <f t="shared" si="28"/>
        <v>0</v>
      </c>
      <c r="GF67" s="153">
        <f t="shared" si="28"/>
        <v>0</v>
      </c>
      <c r="GG67" s="153">
        <f t="shared" si="28"/>
        <v>0</v>
      </c>
      <c r="GH67" s="153">
        <f t="shared" si="28"/>
        <v>0</v>
      </c>
      <c r="GI67" s="153">
        <f t="shared" si="28"/>
        <v>0</v>
      </c>
      <c r="GJ67" s="153">
        <f t="shared" si="28"/>
        <v>0</v>
      </c>
      <c r="GK67" s="153">
        <f t="shared" si="28"/>
        <v>0</v>
      </c>
      <c r="GL67" s="153">
        <f t="shared" si="28"/>
        <v>0</v>
      </c>
      <c r="GM67" s="153">
        <f t="shared" si="28"/>
        <v>0</v>
      </c>
      <c r="GN67" s="153">
        <f t="shared" si="28"/>
        <v>0</v>
      </c>
      <c r="GO67" s="153">
        <f t="shared" si="28"/>
        <v>0</v>
      </c>
      <c r="GP67" s="153">
        <f t="shared" si="28"/>
        <v>0</v>
      </c>
      <c r="GQ67" s="153">
        <f t="shared" si="28"/>
        <v>0</v>
      </c>
      <c r="GR67" s="153">
        <f t="shared" si="28"/>
        <v>0</v>
      </c>
      <c r="GS67" s="153">
        <f t="shared" si="28"/>
        <v>0</v>
      </c>
      <c r="GT67" s="153">
        <f t="shared" si="28"/>
        <v>0</v>
      </c>
      <c r="GU67" s="153">
        <f t="shared" si="28"/>
        <v>0</v>
      </c>
      <c r="GV67" s="153">
        <f t="shared" si="28"/>
        <v>0</v>
      </c>
      <c r="GW67" s="153">
        <f t="shared" si="28"/>
        <v>0</v>
      </c>
      <c r="GX67" s="153">
        <f t="shared" si="28"/>
        <v>0</v>
      </c>
      <c r="GY67" s="153">
        <f t="shared" si="28"/>
        <v>0</v>
      </c>
      <c r="GZ67" s="153">
        <f t="shared" si="28"/>
        <v>0</v>
      </c>
      <c r="HA67" s="153">
        <f t="shared" si="28"/>
        <v>0</v>
      </c>
      <c r="HB67" s="153">
        <f t="shared" si="28"/>
        <v>0</v>
      </c>
      <c r="HC67" s="153">
        <f t="shared" si="29"/>
        <v>0</v>
      </c>
      <c r="HD67" s="153">
        <f t="shared" si="29"/>
        <v>0</v>
      </c>
      <c r="HE67" s="153">
        <f t="shared" si="29"/>
        <v>0</v>
      </c>
      <c r="HF67" s="153">
        <f t="shared" si="29"/>
        <v>0</v>
      </c>
      <c r="HG67" s="153">
        <f t="shared" si="29"/>
        <v>0</v>
      </c>
      <c r="HH67" s="153">
        <f t="shared" si="29"/>
        <v>0</v>
      </c>
      <c r="HI67" s="153">
        <f t="shared" si="29"/>
        <v>0</v>
      </c>
      <c r="HJ67" s="153">
        <f t="shared" si="29"/>
        <v>0</v>
      </c>
      <c r="HK67" s="153">
        <f t="shared" si="29"/>
        <v>0</v>
      </c>
      <c r="HL67" s="153">
        <f t="shared" si="29"/>
        <v>0</v>
      </c>
      <c r="HM67" s="153">
        <f t="shared" si="29"/>
        <v>0</v>
      </c>
      <c r="HN67" s="153">
        <f t="shared" si="29"/>
        <v>0</v>
      </c>
      <c r="HO67" s="153">
        <f t="shared" si="29"/>
        <v>0</v>
      </c>
      <c r="HP67" s="153">
        <f t="shared" si="29"/>
        <v>0</v>
      </c>
      <c r="HQ67" s="153">
        <f t="shared" si="29"/>
        <v>0</v>
      </c>
      <c r="HR67" s="153">
        <f t="shared" si="29"/>
        <v>0</v>
      </c>
      <c r="HS67" s="153">
        <f t="shared" si="29"/>
        <v>0</v>
      </c>
      <c r="HT67" s="153">
        <f t="shared" si="29"/>
        <v>0</v>
      </c>
      <c r="HU67" s="153">
        <f t="shared" si="29"/>
        <v>0</v>
      </c>
      <c r="HV67" s="153">
        <f t="shared" si="29"/>
        <v>0</v>
      </c>
      <c r="HW67" s="153">
        <f t="shared" si="29"/>
        <v>0</v>
      </c>
      <c r="HX67" s="153">
        <f t="shared" si="29"/>
        <v>0</v>
      </c>
      <c r="HY67" s="153">
        <f t="shared" si="29"/>
        <v>0</v>
      </c>
      <c r="HZ67" s="153">
        <f t="shared" si="29"/>
        <v>0</v>
      </c>
      <c r="IA67" s="153">
        <f t="shared" si="29"/>
        <v>0</v>
      </c>
      <c r="IB67" s="153">
        <f t="shared" si="29"/>
        <v>0</v>
      </c>
      <c r="IC67" s="153">
        <f t="shared" si="29"/>
        <v>0</v>
      </c>
      <c r="ID67" s="153">
        <f t="shared" si="29"/>
        <v>0</v>
      </c>
      <c r="IE67" s="153">
        <f t="shared" si="29"/>
        <v>0</v>
      </c>
      <c r="IF67" s="153">
        <f t="shared" si="29"/>
        <v>0</v>
      </c>
      <c r="IG67" s="153">
        <f t="shared" si="29"/>
        <v>0</v>
      </c>
      <c r="IH67" s="153">
        <f t="shared" si="29"/>
        <v>0</v>
      </c>
      <c r="II67" s="153">
        <f t="shared" si="29"/>
        <v>0</v>
      </c>
      <c r="IJ67" s="153">
        <f t="shared" si="29"/>
        <v>0</v>
      </c>
      <c r="IK67" s="153">
        <f t="shared" si="29"/>
        <v>0</v>
      </c>
      <c r="IL67" s="153">
        <f t="shared" si="29"/>
        <v>0</v>
      </c>
      <c r="IM67" s="153">
        <f t="shared" si="29"/>
        <v>0</v>
      </c>
      <c r="IN67" s="153">
        <f t="shared" si="29"/>
        <v>0</v>
      </c>
      <c r="IO67" s="153">
        <f t="shared" si="29"/>
        <v>0</v>
      </c>
      <c r="IP67" s="153">
        <f t="shared" si="29"/>
        <v>0</v>
      </c>
      <c r="IQ67" s="153">
        <f t="shared" si="29"/>
        <v>0</v>
      </c>
      <c r="IR67" s="153">
        <f t="shared" si="29"/>
        <v>0</v>
      </c>
      <c r="IS67" s="153">
        <f t="shared" si="29"/>
        <v>0</v>
      </c>
      <c r="IT67" s="153">
        <f t="shared" si="29"/>
        <v>0</v>
      </c>
      <c r="IU67" s="153">
        <f t="shared" si="29"/>
        <v>0</v>
      </c>
      <c r="IV67" s="153">
        <f t="shared" si="29"/>
        <v>0</v>
      </c>
      <c r="IW67" s="153">
        <f t="shared" si="29"/>
        <v>0</v>
      </c>
      <c r="IX67" s="153">
        <f t="shared" si="29"/>
        <v>0</v>
      </c>
      <c r="IY67" s="153">
        <f t="shared" si="29"/>
        <v>0</v>
      </c>
      <c r="IZ67" s="153">
        <f t="shared" si="29"/>
        <v>0</v>
      </c>
      <c r="JA67" s="153">
        <f t="shared" si="29"/>
        <v>0</v>
      </c>
      <c r="JB67" s="153">
        <f t="shared" si="29"/>
        <v>0</v>
      </c>
      <c r="JC67" s="153">
        <f t="shared" si="29"/>
        <v>0</v>
      </c>
      <c r="JD67" s="153">
        <f t="shared" si="29"/>
        <v>0</v>
      </c>
      <c r="JE67" s="153">
        <f t="shared" si="29"/>
        <v>0</v>
      </c>
      <c r="JF67" s="153">
        <f t="shared" si="29"/>
        <v>0</v>
      </c>
      <c r="JG67" s="153">
        <f t="shared" si="29"/>
        <v>0</v>
      </c>
      <c r="JH67" s="153">
        <f t="shared" si="29"/>
        <v>0</v>
      </c>
      <c r="JI67" s="153">
        <f t="shared" si="29"/>
        <v>0</v>
      </c>
      <c r="JJ67" s="153">
        <f t="shared" si="29"/>
        <v>0</v>
      </c>
      <c r="JK67" s="153">
        <f t="shared" si="29"/>
        <v>0</v>
      </c>
      <c r="JL67" s="153">
        <f t="shared" si="29"/>
        <v>0</v>
      </c>
      <c r="JM67" s="153">
        <f t="shared" si="29"/>
        <v>0</v>
      </c>
      <c r="JN67" s="153">
        <f t="shared" si="29"/>
        <v>0</v>
      </c>
      <c r="JO67" s="153">
        <f t="shared" si="30"/>
        <v>0</v>
      </c>
      <c r="JP67" s="153">
        <f t="shared" si="30"/>
        <v>0</v>
      </c>
      <c r="JQ67" s="153">
        <f t="shared" si="30"/>
        <v>0</v>
      </c>
      <c r="JR67" s="153">
        <f t="shared" si="30"/>
        <v>0</v>
      </c>
      <c r="JS67" s="153">
        <f t="shared" si="30"/>
        <v>0</v>
      </c>
      <c r="JT67" s="153">
        <f t="shared" si="30"/>
        <v>0</v>
      </c>
      <c r="JU67" s="153">
        <f t="shared" si="30"/>
        <v>0</v>
      </c>
      <c r="JV67" s="153">
        <f t="shared" si="30"/>
        <v>0</v>
      </c>
      <c r="JW67" s="153">
        <f t="shared" si="30"/>
        <v>0</v>
      </c>
      <c r="JX67" s="153">
        <f t="shared" si="30"/>
        <v>0</v>
      </c>
      <c r="JY67" s="153">
        <f t="shared" si="30"/>
        <v>0</v>
      </c>
      <c r="JZ67" s="153">
        <f t="shared" si="30"/>
        <v>0</v>
      </c>
      <c r="KA67" s="153">
        <f t="shared" si="30"/>
        <v>0</v>
      </c>
      <c r="KB67" s="153">
        <f t="shared" si="30"/>
        <v>0</v>
      </c>
      <c r="KC67" s="153">
        <f t="shared" si="30"/>
        <v>0</v>
      </c>
      <c r="KD67" s="153">
        <f t="shared" si="30"/>
        <v>0</v>
      </c>
      <c r="KE67" s="153">
        <f t="shared" si="30"/>
        <v>0</v>
      </c>
      <c r="KF67" s="153">
        <f t="shared" si="30"/>
        <v>0</v>
      </c>
      <c r="KG67" s="153">
        <f t="shared" si="30"/>
        <v>0</v>
      </c>
      <c r="KH67" s="153">
        <f t="shared" si="30"/>
        <v>0</v>
      </c>
      <c r="KI67" s="153">
        <f t="shared" si="30"/>
        <v>0</v>
      </c>
      <c r="KJ67" s="153">
        <f t="shared" si="30"/>
        <v>0</v>
      </c>
      <c r="KK67" s="153">
        <f t="shared" si="30"/>
        <v>0</v>
      </c>
      <c r="KL67" s="153">
        <f t="shared" si="30"/>
        <v>0</v>
      </c>
      <c r="KM67" s="153">
        <f t="shared" si="30"/>
        <v>0</v>
      </c>
      <c r="KN67" s="153">
        <f t="shared" si="30"/>
        <v>0</v>
      </c>
      <c r="KO67" s="153">
        <f t="shared" si="30"/>
        <v>0</v>
      </c>
      <c r="KP67" s="153">
        <f t="shared" si="30"/>
        <v>0</v>
      </c>
      <c r="KQ67" s="153">
        <f t="shared" si="30"/>
        <v>0</v>
      </c>
      <c r="KR67" s="153">
        <f t="shared" si="30"/>
        <v>0</v>
      </c>
      <c r="KS67" s="153">
        <f t="shared" si="30"/>
        <v>0</v>
      </c>
      <c r="KT67" s="19"/>
    </row>
    <row r="68" spans="2:306" ht="5.25" customHeight="1">
      <c r="B68" s="174"/>
      <c r="C68" s="154"/>
      <c r="D68" s="21"/>
      <c r="E68" s="21"/>
      <c r="F68" s="155"/>
      <c r="G68" s="156"/>
      <c r="H68" s="157"/>
      <c r="I68" s="157"/>
      <c r="J68" s="22"/>
      <c r="K68" s="3"/>
      <c r="L68" s="158"/>
      <c r="M68" s="3"/>
      <c r="N68" s="3"/>
      <c r="O68" s="3"/>
      <c r="P68" s="15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22"/>
    </row>
    <row r="69" spans="2:306" ht="5.25" customHeight="1">
      <c r="B69" s="172" t="s">
        <v>3</v>
      </c>
      <c r="C69" s="125"/>
      <c r="D69" s="126"/>
      <c r="E69" s="126"/>
      <c r="F69" s="127"/>
      <c r="G69" s="128"/>
      <c r="H69" s="129"/>
      <c r="I69" s="130"/>
      <c r="J69" s="14"/>
      <c r="K69" s="13"/>
      <c r="L69" s="131"/>
      <c r="M69" s="13"/>
      <c r="N69" s="13"/>
      <c r="O69" s="13"/>
      <c r="P69" s="11"/>
      <c r="Q69" s="132"/>
      <c r="R69" s="13"/>
      <c r="S69" s="13"/>
      <c r="T69" s="13"/>
      <c r="U69" s="133"/>
      <c r="V69" s="13"/>
      <c r="W69" s="13"/>
      <c r="X69" s="13"/>
      <c r="Y69" s="133"/>
      <c r="Z69" s="13"/>
      <c r="AA69" s="13"/>
      <c r="AB69" s="13"/>
      <c r="AC69" s="13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4"/>
    </row>
    <row r="70" spans="2:306" ht="16.5" customHeight="1">
      <c r="B70" s="173"/>
      <c r="C70" s="134"/>
      <c r="F70" s="135"/>
      <c r="G70" s="134"/>
      <c r="H70" s="136" t="s">
        <v>86</v>
      </c>
      <c r="I70" s="78"/>
      <c r="J70" s="19"/>
      <c r="L70"/>
      <c r="P70" s="137"/>
      <c r="Q70" s="122" t="s">
        <v>87</v>
      </c>
      <c r="R70" s="5">
        <v>1</v>
      </c>
      <c r="S70" s="5">
        <v>2</v>
      </c>
      <c r="T70" s="5">
        <v>3</v>
      </c>
      <c r="U70" s="5">
        <v>4</v>
      </c>
      <c r="V70" s="5">
        <v>5</v>
      </c>
      <c r="W70" s="5">
        <v>6</v>
      </c>
      <c r="X70" s="5">
        <v>7</v>
      </c>
      <c r="Y70" s="5">
        <v>8</v>
      </c>
      <c r="Z70" s="5">
        <v>9</v>
      </c>
      <c r="AA70" s="5">
        <v>10</v>
      </c>
      <c r="AB70" s="5">
        <v>11</v>
      </c>
      <c r="AC70" s="5">
        <v>12</v>
      </c>
      <c r="AD70" s="5">
        <v>13</v>
      </c>
      <c r="AE70" s="5">
        <v>14</v>
      </c>
      <c r="AF70" s="5">
        <v>15</v>
      </c>
      <c r="AG70" s="5">
        <v>16</v>
      </c>
      <c r="AH70" s="5">
        <v>17</v>
      </c>
      <c r="AI70" s="5">
        <v>18</v>
      </c>
      <c r="AJ70" s="5">
        <v>19</v>
      </c>
      <c r="AK70" s="5">
        <v>20</v>
      </c>
      <c r="AL70" s="5">
        <v>21</v>
      </c>
      <c r="AM70" s="5">
        <v>22</v>
      </c>
      <c r="AN70" s="5">
        <v>23</v>
      </c>
      <c r="AO70" s="5">
        <v>24</v>
      </c>
      <c r="AP70" s="5">
        <v>25</v>
      </c>
      <c r="AQ70" s="5">
        <v>26</v>
      </c>
      <c r="AR70" s="5">
        <v>27</v>
      </c>
      <c r="AS70" s="5">
        <v>28</v>
      </c>
      <c r="AT70" s="5">
        <v>29</v>
      </c>
      <c r="AU70" s="5">
        <v>30</v>
      </c>
      <c r="AV70" s="5">
        <v>31</v>
      </c>
      <c r="AW70" s="5">
        <v>32</v>
      </c>
      <c r="AX70" s="5">
        <v>33</v>
      </c>
      <c r="AY70" s="5">
        <v>34</v>
      </c>
      <c r="AZ70" s="5">
        <v>35</v>
      </c>
      <c r="BA70" s="5">
        <v>36</v>
      </c>
      <c r="BB70" s="5">
        <v>37</v>
      </c>
      <c r="BC70" s="5">
        <v>38</v>
      </c>
      <c r="BD70" s="5">
        <v>39</v>
      </c>
      <c r="BE70" s="5">
        <v>40</v>
      </c>
      <c r="BF70" s="5">
        <v>41</v>
      </c>
      <c r="BG70" s="5">
        <v>42</v>
      </c>
      <c r="BH70" s="5">
        <v>43</v>
      </c>
      <c r="BI70" s="5">
        <v>44</v>
      </c>
      <c r="BJ70" s="5">
        <v>45</v>
      </c>
      <c r="BK70" s="5">
        <v>46</v>
      </c>
      <c r="BL70" s="5">
        <v>47</v>
      </c>
      <c r="BM70" s="5">
        <v>48</v>
      </c>
      <c r="BN70" s="5">
        <v>49</v>
      </c>
      <c r="BO70" s="5">
        <v>50</v>
      </c>
      <c r="BP70" s="5">
        <v>51</v>
      </c>
      <c r="BQ70" s="5">
        <v>52</v>
      </c>
      <c r="BR70" s="5">
        <v>53</v>
      </c>
      <c r="BS70" s="5">
        <v>54</v>
      </c>
      <c r="BT70" s="5">
        <v>55</v>
      </c>
      <c r="BU70" s="5">
        <v>56</v>
      </c>
      <c r="BV70" s="5">
        <v>57</v>
      </c>
      <c r="BW70" s="5">
        <v>58</v>
      </c>
      <c r="BX70" s="5">
        <v>59</v>
      </c>
      <c r="BY70" s="5">
        <v>60</v>
      </c>
      <c r="BZ70" s="5">
        <v>61</v>
      </c>
      <c r="CA70" s="5">
        <v>62</v>
      </c>
      <c r="CB70" s="5">
        <v>63</v>
      </c>
      <c r="CC70" s="5">
        <v>64</v>
      </c>
      <c r="CD70" s="5">
        <v>65</v>
      </c>
      <c r="CE70" s="5">
        <v>66</v>
      </c>
      <c r="CF70" s="5">
        <v>67</v>
      </c>
      <c r="CG70" s="5">
        <v>68</v>
      </c>
      <c r="CH70" s="5">
        <v>69</v>
      </c>
      <c r="CI70" s="5">
        <v>70</v>
      </c>
      <c r="CJ70" s="5">
        <v>71</v>
      </c>
      <c r="CK70" s="5">
        <v>72</v>
      </c>
      <c r="CL70" s="5">
        <v>73</v>
      </c>
      <c r="CM70" s="5">
        <v>74</v>
      </c>
      <c r="CN70" s="5">
        <v>75</v>
      </c>
      <c r="CO70" s="5">
        <v>76</v>
      </c>
      <c r="CP70" s="5">
        <v>77</v>
      </c>
      <c r="CQ70" s="5">
        <v>78</v>
      </c>
      <c r="CR70" s="5">
        <v>79</v>
      </c>
      <c r="CS70" s="5">
        <v>80</v>
      </c>
      <c r="CT70" s="5">
        <v>81</v>
      </c>
      <c r="CU70" s="5">
        <v>82</v>
      </c>
      <c r="CV70" s="5">
        <v>83</v>
      </c>
      <c r="CW70" s="5">
        <v>84</v>
      </c>
      <c r="CX70" s="5">
        <v>85</v>
      </c>
      <c r="CY70" s="5">
        <v>86</v>
      </c>
      <c r="CZ70" s="5">
        <v>87</v>
      </c>
      <c r="DA70" s="5">
        <v>88</v>
      </c>
      <c r="DB70" s="5">
        <v>89</v>
      </c>
      <c r="DC70" s="5">
        <v>90</v>
      </c>
      <c r="DD70" s="5">
        <v>91</v>
      </c>
      <c r="DE70" s="5">
        <v>92</v>
      </c>
      <c r="DF70" s="5">
        <v>93</v>
      </c>
      <c r="DG70" s="5">
        <v>94</v>
      </c>
      <c r="DH70" s="5">
        <v>95</v>
      </c>
      <c r="DI70" s="5">
        <v>96</v>
      </c>
      <c r="DJ70" s="5">
        <v>97</v>
      </c>
      <c r="DK70" s="5">
        <v>98</v>
      </c>
      <c r="DL70" s="5">
        <v>99</v>
      </c>
      <c r="DM70" s="5">
        <v>100</v>
      </c>
      <c r="DN70" s="5">
        <v>101</v>
      </c>
      <c r="DO70" s="5">
        <v>102</v>
      </c>
      <c r="DP70" s="5">
        <v>103</v>
      </c>
      <c r="DQ70" s="5">
        <v>104</v>
      </c>
      <c r="DR70" s="5">
        <v>105</v>
      </c>
      <c r="DS70" s="5">
        <v>106</v>
      </c>
      <c r="DT70" s="5">
        <v>107</v>
      </c>
      <c r="DU70" s="5">
        <v>108</v>
      </c>
      <c r="DV70" s="5">
        <v>109</v>
      </c>
      <c r="DW70" s="5">
        <v>110</v>
      </c>
      <c r="DX70" s="5">
        <v>111</v>
      </c>
      <c r="DY70" s="5">
        <v>112</v>
      </c>
      <c r="DZ70" s="5">
        <v>113</v>
      </c>
      <c r="EA70" s="5">
        <v>114</v>
      </c>
      <c r="EB70" s="5">
        <v>115</v>
      </c>
      <c r="EC70" s="5">
        <v>116</v>
      </c>
      <c r="ED70" s="5">
        <v>117</v>
      </c>
      <c r="EE70" s="5">
        <v>118</v>
      </c>
      <c r="EF70" s="5">
        <v>119</v>
      </c>
      <c r="EG70" s="5">
        <v>120</v>
      </c>
      <c r="EH70" s="5">
        <v>121</v>
      </c>
      <c r="EI70" s="5">
        <v>122</v>
      </c>
      <c r="EJ70" s="5">
        <v>123</v>
      </c>
      <c r="EK70" s="5">
        <v>124</v>
      </c>
      <c r="EL70" s="5">
        <v>125</v>
      </c>
      <c r="EM70" s="5">
        <v>126</v>
      </c>
      <c r="EN70" s="5">
        <v>127</v>
      </c>
      <c r="EO70" s="5">
        <v>128</v>
      </c>
      <c r="EP70" s="5">
        <v>129</v>
      </c>
      <c r="EQ70" s="5">
        <v>130</v>
      </c>
      <c r="ER70" s="5">
        <v>131</v>
      </c>
      <c r="ES70" s="5">
        <v>132</v>
      </c>
      <c r="ET70" s="5">
        <v>133</v>
      </c>
      <c r="EU70" s="5">
        <v>134</v>
      </c>
      <c r="EV70" s="5">
        <v>135</v>
      </c>
      <c r="EW70" s="5">
        <v>136</v>
      </c>
      <c r="EX70" s="5">
        <v>137</v>
      </c>
      <c r="EY70" s="5">
        <v>138</v>
      </c>
      <c r="EZ70" s="5">
        <v>139</v>
      </c>
      <c r="FA70" s="5">
        <v>140</v>
      </c>
      <c r="FB70" s="5">
        <v>141</v>
      </c>
      <c r="FC70" s="5">
        <v>142</v>
      </c>
      <c r="FD70" s="5">
        <v>143</v>
      </c>
      <c r="FE70" s="5">
        <v>144</v>
      </c>
      <c r="FF70" s="5">
        <v>145</v>
      </c>
      <c r="FG70" s="5">
        <v>146</v>
      </c>
      <c r="FH70" s="5">
        <v>147</v>
      </c>
      <c r="FI70" s="5">
        <v>148</v>
      </c>
      <c r="FJ70" s="5">
        <v>149</v>
      </c>
      <c r="FK70" s="5">
        <v>150</v>
      </c>
      <c r="FL70" s="5">
        <v>151</v>
      </c>
      <c r="FM70" s="5">
        <v>152</v>
      </c>
      <c r="FN70" s="5">
        <v>153</v>
      </c>
      <c r="FO70" s="5">
        <v>154</v>
      </c>
      <c r="FP70" s="5">
        <v>155</v>
      </c>
      <c r="FQ70" s="5">
        <v>156</v>
      </c>
      <c r="FR70" s="5">
        <v>157</v>
      </c>
      <c r="FS70" s="5">
        <v>158</v>
      </c>
      <c r="FT70" s="5">
        <v>159</v>
      </c>
      <c r="FU70" s="5">
        <v>160</v>
      </c>
      <c r="FV70" s="5">
        <v>161</v>
      </c>
      <c r="FW70" s="5">
        <v>162</v>
      </c>
      <c r="FX70" s="5">
        <v>163</v>
      </c>
      <c r="FY70" s="5">
        <v>164</v>
      </c>
      <c r="FZ70" s="5">
        <v>165</v>
      </c>
      <c r="GA70" s="5">
        <v>166</v>
      </c>
      <c r="GB70" s="5">
        <v>167</v>
      </c>
      <c r="GC70" s="5">
        <v>168</v>
      </c>
      <c r="GD70" s="5">
        <v>169</v>
      </c>
      <c r="GE70" s="5">
        <v>170</v>
      </c>
      <c r="GF70" s="5">
        <v>171</v>
      </c>
      <c r="GG70" s="5">
        <v>172</v>
      </c>
      <c r="GH70" s="5">
        <v>173</v>
      </c>
      <c r="GI70" s="5">
        <v>174</v>
      </c>
      <c r="GJ70" s="5">
        <v>175</v>
      </c>
      <c r="GK70" s="5">
        <v>176</v>
      </c>
      <c r="GL70" s="5">
        <v>177</v>
      </c>
      <c r="GM70" s="5">
        <v>178</v>
      </c>
      <c r="GN70" s="5">
        <v>179</v>
      </c>
      <c r="GO70" s="5">
        <v>180</v>
      </c>
      <c r="GP70" s="5">
        <v>181</v>
      </c>
      <c r="GQ70" s="5">
        <v>182</v>
      </c>
      <c r="GR70" s="5">
        <v>183</v>
      </c>
      <c r="GS70" s="5">
        <v>184</v>
      </c>
      <c r="GT70" s="5">
        <v>185</v>
      </c>
      <c r="GU70" s="5">
        <v>186</v>
      </c>
      <c r="GV70" s="5">
        <v>187</v>
      </c>
      <c r="GW70" s="5">
        <v>188</v>
      </c>
      <c r="GX70" s="5">
        <v>189</v>
      </c>
      <c r="GY70" s="5">
        <v>190</v>
      </c>
      <c r="GZ70" s="5">
        <v>191</v>
      </c>
      <c r="HA70" s="5">
        <v>192</v>
      </c>
      <c r="HB70" s="5">
        <v>193</v>
      </c>
      <c r="HC70" s="5">
        <v>194</v>
      </c>
      <c r="HD70" s="5">
        <v>195</v>
      </c>
      <c r="HE70" s="5">
        <v>196</v>
      </c>
      <c r="HF70" s="5">
        <v>197</v>
      </c>
      <c r="HG70" s="5">
        <v>198</v>
      </c>
      <c r="HH70" s="5">
        <v>199</v>
      </c>
      <c r="HI70" s="5">
        <v>200</v>
      </c>
      <c r="HJ70" s="5">
        <v>201</v>
      </c>
      <c r="HK70" s="5">
        <v>202</v>
      </c>
      <c r="HL70" s="5">
        <v>203</v>
      </c>
      <c r="HM70" s="5">
        <v>204</v>
      </c>
      <c r="HN70" s="5">
        <v>205</v>
      </c>
      <c r="HO70" s="5">
        <v>206</v>
      </c>
      <c r="HP70" s="5">
        <v>207</v>
      </c>
      <c r="HQ70" s="5">
        <v>208</v>
      </c>
      <c r="HR70" s="5">
        <v>209</v>
      </c>
      <c r="HS70" s="5">
        <v>210</v>
      </c>
      <c r="HT70" s="5">
        <v>211</v>
      </c>
      <c r="HU70" s="5">
        <v>212</v>
      </c>
      <c r="HV70" s="5">
        <v>213</v>
      </c>
      <c r="HW70" s="5">
        <v>214</v>
      </c>
      <c r="HX70" s="5">
        <v>215</v>
      </c>
      <c r="HY70" s="5">
        <v>216</v>
      </c>
      <c r="HZ70" s="5">
        <v>217</v>
      </c>
      <c r="IA70" s="5">
        <v>218</v>
      </c>
      <c r="IB70" s="5">
        <v>219</v>
      </c>
      <c r="IC70" s="5">
        <v>220</v>
      </c>
      <c r="ID70" s="5">
        <v>221</v>
      </c>
      <c r="IE70" s="5">
        <v>222</v>
      </c>
      <c r="IF70" s="5">
        <v>223</v>
      </c>
      <c r="IG70" s="5">
        <v>224</v>
      </c>
      <c r="IH70" s="5">
        <v>225</v>
      </c>
      <c r="II70" s="5">
        <v>226</v>
      </c>
      <c r="IJ70" s="5">
        <v>227</v>
      </c>
      <c r="IK70" s="5">
        <v>228</v>
      </c>
      <c r="IL70" s="5">
        <v>229</v>
      </c>
      <c r="IM70" s="5">
        <v>230</v>
      </c>
      <c r="IN70" s="5">
        <v>231</v>
      </c>
      <c r="IO70" s="5">
        <v>232</v>
      </c>
      <c r="IP70" s="5">
        <v>233</v>
      </c>
      <c r="IQ70" s="5">
        <v>234</v>
      </c>
      <c r="IR70" s="5">
        <v>235</v>
      </c>
      <c r="IS70" s="5">
        <v>236</v>
      </c>
      <c r="IT70" s="5">
        <v>237</v>
      </c>
      <c r="IU70" s="5">
        <v>238</v>
      </c>
      <c r="IV70" s="5">
        <v>239</v>
      </c>
      <c r="IW70" s="5">
        <v>240</v>
      </c>
      <c r="IX70" s="5">
        <v>241</v>
      </c>
      <c r="IY70" s="5">
        <v>242</v>
      </c>
      <c r="IZ70" s="5">
        <v>243</v>
      </c>
      <c r="JA70" s="5">
        <v>244</v>
      </c>
      <c r="JB70" s="5">
        <v>245</v>
      </c>
      <c r="JC70" s="5">
        <v>246</v>
      </c>
      <c r="JD70" s="5">
        <v>247</v>
      </c>
      <c r="JE70" s="5">
        <v>248</v>
      </c>
      <c r="JF70" s="5">
        <v>249</v>
      </c>
      <c r="JG70" s="5">
        <v>250</v>
      </c>
      <c r="JH70" s="5">
        <v>251</v>
      </c>
      <c r="JI70" s="5">
        <v>252</v>
      </c>
      <c r="JJ70" s="5">
        <v>253</v>
      </c>
      <c r="JK70" s="5">
        <v>254</v>
      </c>
      <c r="JL70" s="5">
        <v>255</v>
      </c>
      <c r="JM70" s="5">
        <v>256</v>
      </c>
      <c r="JN70" s="5">
        <v>257</v>
      </c>
      <c r="JO70" s="5">
        <v>258</v>
      </c>
      <c r="JP70" s="5">
        <v>259</v>
      </c>
      <c r="JQ70" s="5">
        <v>260</v>
      </c>
      <c r="JR70" s="5">
        <v>261</v>
      </c>
      <c r="JS70" s="5">
        <v>262</v>
      </c>
      <c r="JT70" s="5">
        <v>263</v>
      </c>
      <c r="JU70" s="5">
        <v>264</v>
      </c>
      <c r="JV70" s="5">
        <v>265</v>
      </c>
      <c r="JW70" s="5">
        <v>266</v>
      </c>
      <c r="JX70" s="5">
        <v>267</v>
      </c>
      <c r="JY70" s="5">
        <v>268</v>
      </c>
      <c r="JZ70" s="5">
        <v>269</v>
      </c>
      <c r="KA70" s="5">
        <v>270</v>
      </c>
      <c r="KB70" s="5">
        <v>271</v>
      </c>
      <c r="KC70" s="5">
        <v>272</v>
      </c>
      <c r="KD70" s="5">
        <v>273</v>
      </c>
      <c r="KE70" s="5">
        <v>274</v>
      </c>
      <c r="KF70" s="5">
        <v>275</v>
      </c>
      <c r="KG70" s="5">
        <v>276</v>
      </c>
      <c r="KH70" s="5">
        <v>277</v>
      </c>
      <c r="KI70" s="5">
        <v>278</v>
      </c>
      <c r="KJ70" s="5">
        <v>279</v>
      </c>
      <c r="KK70" s="5">
        <v>280</v>
      </c>
      <c r="KL70" s="5">
        <v>281</v>
      </c>
      <c r="KM70" s="5">
        <v>282</v>
      </c>
      <c r="KN70" s="5">
        <v>283</v>
      </c>
      <c r="KO70" s="5">
        <v>284</v>
      </c>
      <c r="KP70" s="5">
        <v>285</v>
      </c>
      <c r="KQ70" s="5">
        <v>286</v>
      </c>
      <c r="KR70" s="5">
        <v>287</v>
      </c>
      <c r="KS70" s="5">
        <v>288</v>
      </c>
      <c r="KT70" s="19"/>
    </row>
    <row r="71" spans="2:306" ht="18.75">
      <c r="B71" s="173"/>
      <c r="C71" s="134"/>
      <c r="F71" s="135" t="s">
        <v>88</v>
      </c>
      <c r="G71" s="134"/>
      <c r="H71" s="138" t="s">
        <v>89</v>
      </c>
      <c r="I71" s="139"/>
      <c r="J71" s="19"/>
      <c r="L71" s="80" t="s">
        <v>90</v>
      </c>
      <c r="M71" s="80" t="s">
        <v>91</v>
      </c>
      <c r="N71" s="80" t="s">
        <v>92</v>
      </c>
      <c r="P71" s="134"/>
      <c r="Q71" s="138" t="s">
        <v>93</v>
      </c>
      <c r="R71" s="140"/>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1"/>
      <c r="FF71" s="141"/>
      <c r="FG71" s="141"/>
      <c r="FH71" s="141"/>
      <c r="FI71" s="141"/>
      <c r="FJ71" s="141"/>
      <c r="FK71" s="141"/>
      <c r="FL71" s="141"/>
      <c r="FM71" s="141"/>
      <c r="FN71" s="141"/>
      <c r="FO71" s="141"/>
      <c r="FP71" s="141"/>
      <c r="FQ71" s="141"/>
      <c r="FR71" s="141"/>
      <c r="FS71" s="141"/>
      <c r="FT71" s="141"/>
      <c r="FU71" s="141"/>
      <c r="FV71" s="141"/>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2"/>
      <c r="KT71" s="19"/>
    </row>
    <row r="72" spans="2:306" ht="18.75">
      <c r="B72" s="173"/>
      <c r="C72" s="134"/>
      <c r="F72" s="135" t="s">
        <v>94</v>
      </c>
      <c r="G72" s="134"/>
      <c r="H72" s="138" t="s">
        <v>95</v>
      </c>
      <c r="I72" s="139"/>
      <c r="J72" s="19"/>
      <c r="L72" s="143">
        <f>ROUND(IF(SUM(R71:KS71)=0,1.05,MAX(N72,N72^2)),2)</f>
        <v>1.05</v>
      </c>
      <c r="M72" s="144">
        <f>ROUND(IF(SUM(R71:KS71)=0,TAS_RLWP,SUMPRODUCT(R71:KS71,TAS_PHH)/SUM(R72:KS72)),2)</f>
        <v>54.41</v>
      </c>
      <c r="N72" s="144">
        <f>ROUND(M72/TAS_RLWP,2)</f>
        <v>1</v>
      </c>
      <c r="P72" s="134"/>
      <c r="Q72" s="138" t="s">
        <v>96</v>
      </c>
      <c r="R72" s="145"/>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c r="EO72" s="146"/>
      <c r="EP72" s="146"/>
      <c r="EQ72" s="146"/>
      <c r="ER72" s="146"/>
      <c r="ES72" s="146"/>
      <c r="ET72" s="146"/>
      <c r="EU72" s="146"/>
      <c r="EV72" s="146"/>
      <c r="EW72" s="146"/>
      <c r="EX72" s="146"/>
      <c r="EY72" s="146"/>
      <c r="EZ72" s="146"/>
      <c r="FA72" s="146"/>
      <c r="FB72" s="146"/>
      <c r="FC72" s="146"/>
      <c r="FD72" s="146"/>
      <c r="FE72" s="146"/>
      <c r="FF72" s="146"/>
      <c r="FG72" s="146"/>
      <c r="FH72" s="146"/>
      <c r="FI72" s="146"/>
      <c r="FJ72" s="146"/>
      <c r="FK72" s="146"/>
      <c r="FL72" s="146"/>
      <c r="FM72" s="146"/>
      <c r="FN72" s="146"/>
      <c r="FO72" s="146"/>
      <c r="FP72" s="146"/>
      <c r="FQ72" s="146"/>
      <c r="FR72" s="146"/>
      <c r="FS72" s="146"/>
      <c r="FT72" s="146"/>
      <c r="FU72" s="146"/>
      <c r="FV72" s="146"/>
      <c r="FW72" s="146"/>
      <c r="FX72" s="146"/>
      <c r="FY72" s="146"/>
      <c r="FZ72" s="146"/>
      <c r="GA72" s="146"/>
      <c r="GB72" s="146"/>
      <c r="GC72" s="146"/>
      <c r="GD72" s="146"/>
      <c r="GE72" s="146"/>
      <c r="GF72" s="146"/>
      <c r="GG72" s="146"/>
      <c r="GH72" s="146"/>
      <c r="GI72" s="146"/>
      <c r="GJ72" s="146"/>
      <c r="GK72" s="146"/>
      <c r="GL72" s="146"/>
      <c r="GM72" s="146"/>
      <c r="GN72" s="146"/>
      <c r="GO72" s="146"/>
      <c r="GP72" s="146"/>
      <c r="GQ72" s="146"/>
      <c r="GR72" s="146"/>
      <c r="GS72" s="146"/>
      <c r="GT72" s="146"/>
      <c r="GU72" s="146"/>
      <c r="GV72" s="146"/>
      <c r="GW72" s="146"/>
      <c r="GX72" s="146"/>
      <c r="GY72" s="146"/>
      <c r="GZ72" s="146"/>
      <c r="HA72" s="146"/>
      <c r="HB72" s="146"/>
      <c r="HC72" s="146"/>
      <c r="HD72" s="146"/>
      <c r="HE72" s="146"/>
      <c r="HF72" s="146"/>
      <c r="HG72" s="146"/>
      <c r="HH72" s="146"/>
      <c r="HI72" s="146"/>
      <c r="HJ72" s="146"/>
      <c r="HK72" s="146"/>
      <c r="HL72" s="146"/>
      <c r="HM72" s="146"/>
      <c r="HN72" s="146"/>
      <c r="HO72" s="146"/>
      <c r="HP72" s="146"/>
      <c r="HQ72" s="146"/>
      <c r="HR72" s="146"/>
      <c r="HS72" s="146"/>
      <c r="HT72" s="146"/>
      <c r="HU72" s="146"/>
      <c r="HV72" s="146"/>
      <c r="HW72" s="146"/>
      <c r="HX72" s="146"/>
      <c r="HY72" s="146"/>
      <c r="HZ72" s="146"/>
      <c r="IA72" s="146"/>
      <c r="IB72" s="146"/>
      <c r="IC72" s="146"/>
      <c r="ID72" s="146"/>
      <c r="IE72" s="146"/>
      <c r="IF72" s="146"/>
      <c r="IG72" s="146"/>
      <c r="IH72" s="146"/>
      <c r="II72" s="146"/>
      <c r="IJ72" s="146"/>
      <c r="IK72" s="146"/>
      <c r="IL72" s="146"/>
      <c r="IM72" s="146"/>
      <c r="IN72" s="146"/>
      <c r="IO72" s="146"/>
      <c r="IP72" s="146"/>
      <c r="IQ72" s="146"/>
      <c r="IR72" s="146"/>
      <c r="IS72" s="146"/>
      <c r="IT72" s="146"/>
      <c r="IU72" s="146"/>
      <c r="IV72" s="146"/>
      <c r="IW72" s="146"/>
      <c r="IX72" s="146"/>
      <c r="IY72" s="146"/>
      <c r="IZ72" s="146"/>
      <c r="JA72" s="146"/>
      <c r="JB72" s="146"/>
      <c r="JC72" s="146"/>
      <c r="JD72" s="146"/>
      <c r="JE72" s="146"/>
      <c r="JF72" s="146"/>
      <c r="JG72" s="146"/>
      <c r="JH72" s="146"/>
      <c r="JI72" s="146"/>
      <c r="JJ72" s="146"/>
      <c r="JK72" s="146"/>
      <c r="JL72" s="146"/>
      <c r="JM72" s="146"/>
      <c r="JN72" s="146"/>
      <c r="JO72" s="146"/>
      <c r="JP72" s="146"/>
      <c r="JQ72" s="146"/>
      <c r="JR72" s="146"/>
      <c r="JS72" s="146"/>
      <c r="JT72" s="146"/>
      <c r="JU72" s="146"/>
      <c r="JV72" s="146"/>
      <c r="JW72" s="146"/>
      <c r="JX72" s="146"/>
      <c r="JY72" s="146"/>
      <c r="JZ72" s="146"/>
      <c r="KA72" s="146"/>
      <c r="KB72" s="146"/>
      <c r="KC72" s="146"/>
      <c r="KD72" s="146"/>
      <c r="KE72" s="146"/>
      <c r="KF72" s="146"/>
      <c r="KG72" s="146"/>
      <c r="KH72" s="146"/>
      <c r="KI72" s="146"/>
      <c r="KJ72" s="146"/>
      <c r="KK72" s="146"/>
      <c r="KL72" s="146"/>
      <c r="KM72" s="146"/>
      <c r="KN72" s="146"/>
      <c r="KO72" s="146"/>
      <c r="KP72" s="146"/>
      <c r="KQ72" s="146"/>
      <c r="KR72" s="146"/>
      <c r="KS72" s="147"/>
      <c r="KT72" s="19"/>
    </row>
    <row r="73" spans="2:306" ht="18.75">
      <c r="B73" s="173"/>
      <c r="C73" s="134"/>
      <c r="F73" s="135" t="s">
        <v>97</v>
      </c>
      <c r="G73" s="134"/>
      <c r="H73" s="138" t="s">
        <v>98</v>
      </c>
      <c r="I73" s="139"/>
      <c r="J73" s="19"/>
      <c r="P73" s="134"/>
      <c r="Q73" s="138" t="s">
        <v>99</v>
      </c>
      <c r="R73" s="145"/>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6"/>
      <c r="EP73" s="146"/>
      <c r="EQ73" s="146"/>
      <c r="ER73" s="146"/>
      <c r="ES73" s="146"/>
      <c r="ET73" s="146"/>
      <c r="EU73" s="146"/>
      <c r="EV73" s="146"/>
      <c r="EW73" s="146"/>
      <c r="EX73" s="146"/>
      <c r="EY73" s="146"/>
      <c r="EZ73" s="146"/>
      <c r="FA73" s="146"/>
      <c r="FB73" s="146"/>
      <c r="FC73" s="146"/>
      <c r="FD73" s="146"/>
      <c r="FE73" s="146"/>
      <c r="FF73" s="146"/>
      <c r="FG73" s="146"/>
      <c r="FH73" s="146"/>
      <c r="FI73" s="146"/>
      <c r="FJ73" s="146"/>
      <c r="FK73" s="146"/>
      <c r="FL73" s="146"/>
      <c r="FM73" s="146"/>
      <c r="FN73" s="146"/>
      <c r="FO73" s="146"/>
      <c r="FP73" s="146"/>
      <c r="FQ73" s="146"/>
      <c r="FR73" s="146"/>
      <c r="FS73" s="146"/>
      <c r="FT73" s="146"/>
      <c r="FU73" s="146"/>
      <c r="FV73" s="146"/>
      <c r="FW73" s="146"/>
      <c r="FX73" s="146"/>
      <c r="FY73" s="146"/>
      <c r="FZ73" s="146"/>
      <c r="GA73" s="146"/>
      <c r="GB73" s="146"/>
      <c r="GC73" s="146"/>
      <c r="GD73" s="146"/>
      <c r="GE73" s="146"/>
      <c r="GF73" s="146"/>
      <c r="GG73" s="146"/>
      <c r="GH73" s="146"/>
      <c r="GI73" s="146"/>
      <c r="GJ73" s="146"/>
      <c r="GK73" s="146"/>
      <c r="GL73" s="146"/>
      <c r="GM73" s="146"/>
      <c r="GN73" s="146"/>
      <c r="GO73" s="146"/>
      <c r="GP73" s="146"/>
      <c r="GQ73" s="146"/>
      <c r="GR73" s="146"/>
      <c r="GS73" s="146"/>
      <c r="GT73" s="146"/>
      <c r="GU73" s="146"/>
      <c r="GV73" s="146"/>
      <c r="GW73" s="146"/>
      <c r="GX73" s="146"/>
      <c r="GY73" s="146"/>
      <c r="GZ73" s="146"/>
      <c r="HA73" s="146"/>
      <c r="HB73" s="146"/>
      <c r="HC73" s="146"/>
      <c r="HD73" s="146"/>
      <c r="HE73" s="146"/>
      <c r="HF73" s="146"/>
      <c r="HG73" s="146"/>
      <c r="HH73" s="146"/>
      <c r="HI73" s="146"/>
      <c r="HJ73" s="146"/>
      <c r="HK73" s="146"/>
      <c r="HL73" s="146"/>
      <c r="HM73" s="146"/>
      <c r="HN73" s="146"/>
      <c r="HO73" s="146"/>
      <c r="HP73" s="146"/>
      <c r="HQ73" s="146"/>
      <c r="HR73" s="146"/>
      <c r="HS73" s="146"/>
      <c r="HT73" s="146"/>
      <c r="HU73" s="146"/>
      <c r="HV73" s="146"/>
      <c r="HW73" s="146"/>
      <c r="HX73" s="146"/>
      <c r="HY73" s="146"/>
      <c r="HZ73" s="146"/>
      <c r="IA73" s="146"/>
      <c r="IB73" s="146"/>
      <c r="IC73" s="146"/>
      <c r="ID73" s="146"/>
      <c r="IE73" s="146"/>
      <c r="IF73" s="146"/>
      <c r="IG73" s="146"/>
      <c r="IH73" s="146"/>
      <c r="II73" s="146"/>
      <c r="IJ73" s="146"/>
      <c r="IK73" s="146"/>
      <c r="IL73" s="146"/>
      <c r="IM73" s="146"/>
      <c r="IN73" s="146"/>
      <c r="IO73" s="146"/>
      <c r="IP73" s="146"/>
      <c r="IQ73" s="146"/>
      <c r="IR73" s="146"/>
      <c r="IS73" s="146"/>
      <c r="IT73" s="146"/>
      <c r="IU73" s="146"/>
      <c r="IV73" s="146"/>
      <c r="IW73" s="146"/>
      <c r="IX73" s="146"/>
      <c r="IY73" s="146"/>
      <c r="IZ73" s="146"/>
      <c r="JA73" s="146"/>
      <c r="JB73" s="146"/>
      <c r="JC73" s="146"/>
      <c r="JD73" s="146"/>
      <c r="JE73" s="146"/>
      <c r="JF73" s="146"/>
      <c r="JG73" s="146"/>
      <c r="JH73" s="146"/>
      <c r="JI73" s="146"/>
      <c r="JJ73" s="146"/>
      <c r="JK73" s="146"/>
      <c r="JL73" s="146"/>
      <c r="JM73" s="146"/>
      <c r="JN73" s="146"/>
      <c r="JO73" s="146"/>
      <c r="JP73" s="146"/>
      <c r="JQ73" s="146"/>
      <c r="JR73" s="146"/>
      <c r="JS73" s="146"/>
      <c r="JT73" s="146"/>
      <c r="JU73" s="146"/>
      <c r="JV73" s="146"/>
      <c r="JW73" s="146"/>
      <c r="JX73" s="146"/>
      <c r="JY73" s="146"/>
      <c r="JZ73" s="146"/>
      <c r="KA73" s="146"/>
      <c r="KB73" s="146"/>
      <c r="KC73" s="146"/>
      <c r="KD73" s="146"/>
      <c r="KE73" s="146"/>
      <c r="KF73" s="146"/>
      <c r="KG73" s="146"/>
      <c r="KH73" s="146"/>
      <c r="KI73" s="146"/>
      <c r="KJ73" s="146"/>
      <c r="KK73" s="146"/>
      <c r="KL73" s="146"/>
      <c r="KM73" s="146"/>
      <c r="KN73" s="146"/>
      <c r="KO73" s="146"/>
      <c r="KP73" s="146"/>
      <c r="KQ73" s="146"/>
      <c r="KR73" s="146"/>
      <c r="KS73" s="147"/>
      <c r="KT73" s="19"/>
    </row>
    <row r="74" spans="2:306" ht="18.75">
      <c r="B74" s="173"/>
      <c r="C74" s="134"/>
      <c r="F74" s="135" t="s">
        <v>100</v>
      </c>
      <c r="G74" s="134"/>
      <c r="H74" s="138" t="s">
        <v>101</v>
      </c>
      <c r="I74" s="139"/>
      <c r="J74" s="19"/>
      <c r="L74" s="80" t="s">
        <v>102</v>
      </c>
      <c r="M74" s="80" t="s">
        <v>103</v>
      </c>
      <c r="N74" s="80" t="s">
        <v>104</v>
      </c>
      <c r="P74" s="134"/>
      <c r="Q74" s="138" t="s">
        <v>105</v>
      </c>
      <c r="R74" s="145"/>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c r="CE74" s="146"/>
      <c r="CF74" s="146"/>
      <c r="CG74" s="146"/>
      <c r="CH74" s="146"/>
      <c r="CI74" s="146"/>
      <c r="CJ74" s="146"/>
      <c r="CK74" s="146"/>
      <c r="CL74" s="146"/>
      <c r="CM74" s="146"/>
      <c r="CN74" s="146"/>
      <c r="CO74" s="146"/>
      <c r="CP74" s="146"/>
      <c r="CQ74" s="146"/>
      <c r="CR74" s="146"/>
      <c r="CS74" s="146"/>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6"/>
      <c r="EC74" s="146"/>
      <c r="ED74" s="146"/>
      <c r="EE74" s="146"/>
      <c r="EF74" s="146"/>
      <c r="EG74" s="146"/>
      <c r="EH74" s="146"/>
      <c r="EI74" s="146"/>
      <c r="EJ74" s="146"/>
      <c r="EK74" s="146"/>
      <c r="EL74" s="146"/>
      <c r="EM74" s="146"/>
      <c r="EN74" s="146"/>
      <c r="EO74" s="146"/>
      <c r="EP74" s="146"/>
      <c r="EQ74" s="146"/>
      <c r="ER74" s="146"/>
      <c r="ES74" s="146"/>
      <c r="ET74" s="146"/>
      <c r="EU74" s="146"/>
      <c r="EV74" s="146"/>
      <c r="EW74" s="146"/>
      <c r="EX74" s="146"/>
      <c r="EY74" s="146"/>
      <c r="EZ74" s="146"/>
      <c r="FA74" s="146"/>
      <c r="FB74" s="146"/>
      <c r="FC74" s="146"/>
      <c r="FD74" s="146"/>
      <c r="FE74" s="146"/>
      <c r="FF74" s="146"/>
      <c r="FG74" s="146"/>
      <c r="FH74" s="146"/>
      <c r="FI74" s="146"/>
      <c r="FJ74" s="146"/>
      <c r="FK74" s="146"/>
      <c r="FL74" s="146"/>
      <c r="FM74" s="146"/>
      <c r="FN74" s="146"/>
      <c r="FO74" s="146"/>
      <c r="FP74" s="146"/>
      <c r="FQ74" s="146"/>
      <c r="FR74" s="146"/>
      <c r="FS74" s="146"/>
      <c r="FT74" s="146"/>
      <c r="FU74" s="146"/>
      <c r="FV74" s="146"/>
      <c r="FW74" s="146"/>
      <c r="FX74" s="146"/>
      <c r="FY74" s="146"/>
      <c r="FZ74" s="146"/>
      <c r="GA74" s="146"/>
      <c r="GB74" s="146"/>
      <c r="GC74" s="146"/>
      <c r="GD74" s="146"/>
      <c r="GE74" s="146"/>
      <c r="GF74" s="146"/>
      <c r="GG74" s="146"/>
      <c r="GH74" s="146"/>
      <c r="GI74" s="146"/>
      <c r="GJ74" s="146"/>
      <c r="GK74" s="146"/>
      <c r="GL74" s="146"/>
      <c r="GM74" s="146"/>
      <c r="GN74" s="146"/>
      <c r="GO74" s="146"/>
      <c r="GP74" s="146"/>
      <c r="GQ74" s="146"/>
      <c r="GR74" s="146"/>
      <c r="GS74" s="146"/>
      <c r="GT74" s="146"/>
      <c r="GU74" s="146"/>
      <c r="GV74" s="146"/>
      <c r="GW74" s="146"/>
      <c r="GX74" s="146"/>
      <c r="GY74" s="146"/>
      <c r="GZ74" s="146"/>
      <c r="HA74" s="146"/>
      <c r="HB74" s="146"/>
      <c r="HC74" s="146"/>
      <c r="HD74" s="146"/>
      <c r="HE74" s="146"/>
      <c r="HF74" s="146"/>
      <c r="HG74" s="146"/>
      <c r="HH74" s="146"/>
      <c r="HI74" s="146"/>
      <c r="HJ74" s="146"/>
      <c r="HK74" s="146"/>
      <c r="HL74" s="146"/>
      <c r="HM74" s="146"/>
      <c r="HN74" s="146"/>
      <c r="HO74" s="146"/>
      <c r="HP74" s="146"/>
      <c r="HQ74" s="146"/>
      <c r="HR74" s="146"/>
      <c r="HS74" s="146"/>
      <c r="HT74" s="146"/>
      <c r="HU74" s="146"/>
      <c r="HV74" s="146"/>
      <c r="HW74" s="146"/>
      <c r="HX74" s="146"/>
      <c r="HY74" s="146"/>
      <c r="HZ74" s="146"/>
      <c r="IA74" s="146"/>
      <c r="IB74" s="146"/>
      <c r="IC74" s="146"/>
      <c r="ID74" s="146"/>
      <c r="IE74" s="146"/>
      <c r="IF74" s="146"/>
      <c r="IG74" s="146"/>
      <c r="IH74" s="146"/>
      <c r="II74" s="146"/>
      <c r="IJ74" s="146"/>
      <c r="IK74" s="146"/>
      <c r="IL74" s="146"/>
      <c r="IM74" s="146"/>
      <c r="IN74" s="146"/>
      <c r="IO74" s="146"/>
      <c r="IP74" s="146"/>
      <c r="IQ74" s="146"/>
      <c r="IR74" s="146"/>
      <c r="IS74" s="146"/>
      <c r="IT74" s="146"/>
      <c r="IU74" s="146"/>
      <c r="IV74" s="146"/>
      <c r="IW74" s="146"/>
      <c r="IX74" s="146"/>
      <c r="IY74" s="146"/>
      <c r="IZ74" s="146"/>
      <c r="JA74" s="146"/>
      <c r="JB74" s="146"/>
      <c r="JC74" s="146"/>
      <c r="JD74" s="146"/>
      <c r="JE74" s="146"/>
      <c r="JF74" s="146"/>
      <c r="JG74" s="146"/>
      <c r="JH74" s="146"/>
      <c r="JI74" s="146"/>
      <c r="JJ74" s="146"/>
      <c r="JK74" s="146"/>
      <c r="JL74" s="146"/>
      <c r="JM74" s="146"/>
      <c r="JN74" s="146"/>
      <c r="JO74" s="146"/>
      <c r="JP74" s="146"/>
      <c r="JQ74" s="146"/>
      <c r="JR74" s="146"/>
      <c r="JS74" s="146"/>
      <c r="JT74" s="146"/>
      <c r="JU74" s="146"/>
      <c r="JV74" s="146"/>
      <c r="JW74" s="146"/>
      <c r="JX74" s="146"/>
      <c r="JY74" s="146"/>
      <c r="JZ74" s="146"/>
      <c r="KA74" s="146"/>
      <c r="KB74" s="146"/>
      <c r="KC74" s="146"/>
      <c r="KD74" s="146"/>
      <c r="KE74" s="146"/>
      <c r="KF74" s="146"/>
      <c r="KG74" s="146"/>
      <c r="KH74" s="146"/>
      <c r="KI74" s="146"/>
      <c r="KJ74" s="146"/>
      <c r="KK74" s="146"/>
      <c r="KL74" s="146"/>
      <c r="KM74" s="146"/>
      <c r="KN74" s="146"/>
      <c r="KO74" s="146"/>
      <c r="KP74" s="146"/>
      <c r="KQ74" s="146"/>
      <c r="KR74" s="146"/>
      <c r="KS74" s="147"/>
      <c r="KT74" s="19"/>
    </row>
    <row r="75" spans="2:306" ht="18.75">
      <c r="B75" s="173"/>
      <c r="C75" s="134"/>
      <c r="F75" s="135" t="s">
        <v>106</v>
      </c>
      <c r="G75" s="134"/>
      <c r="H75" s="138" t="s">
        <v>107</v>
      </c>
      <c r="I75" s="139"/>
      <c r="J75" s="19"/>
      <c r="L75" s="143">
        <f>ROUND(IF(SUM(R78:KS78)=0,0.95,MAX(N75,N75^2)),2)</f>
        <v>0.95</v>
      </c>
      <c r="M75" s="144">
        <f>ROUND(IF(SUM(R78:KS78)=0,TAS_RLWP,SUMPRODUCT(R78:KS78,TAS_PHH)/SUM(R79:KS79)),2)</f>
        <v>54.41</v>
      </c>
      <c r="N75" s="144">
        <f>ROUND(M75/TAS_RLWP,2)</f>
        <v>1</v>
      </c>
      <c r="P75" s="134"/>
      <c r="Q75" s="138" t="s">
        <v>108</v>
      </c>
      <c r="R75" s="145"/>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6"/>
      <c r="FF75" s="146"/>
      <c r="FG75" s="146"/>
      <c r="FH75" s="146"/>
      <c r="FI75" s="146"/>
      <c r="FJ75" s="146"/>
      <c r="FK75" s="146"/>
      <c r="FL75" s="146"/>
      <c r="FM75" s="146"/>
      <c r="FN75" s="146"/>
      <c r="FO75" s="146"/>
      <c r="FP75" s="146"/>
      <c r="FQ75" s="146"/>
      <c r="FR75" s="146"/>
      <c r="FS75" s="146"/>
      <c r="FT75" s="146"/>
      <c r="FU75" s="146"/>
      <c r="FV75" s="146"/>
      <c r="FW75" s="146"/>
      <c r="FX75" s="146"/>
      <c r="FY75" s="146"/>
      <c r="FZ75" s="146"/>
      <c r="GA75" s="146"/>
      <c r="GB75" s="146"/>
      <c r="GC75" s="146"/>
      <c r="GD75" s="146"/>
      <c r="GE75" s="146"/>
      <c r="GF75" s="146"/>
      <c r="GG75" s="146"/>
      <c r="GH75" s="146"/>
      <c r="GI75" s="146"/>
      <c r="GJ75" s="146"/>
      <c r="GK75" s="146"/>
      <c r="GL75" s="146"/>
      <c r="GM75" s="146"/>
      <c r="GN75" s="146"/>
      <c r="GO75" s="146"/>
      <c r="GP75" s="146"/>
      <c r="GQ75" s="146"/>
      <c r="GR75" s="146"/>
      <c r="GS75" s="146"/>
      <c r="GT75" s="146"/>
      <c r="GU75" s="146"/>
      <c r="GV75" s="146"/>
      <c r="GW75" s="146"/>
      <c r="GX75" s="146"/>
      <c r="GY75" s="146"/>
      <c r="GZ75" s="146"/>
      <c r="HA75" s="146"/>
      <c r="HB75" s="146"/>
      <c r="HC75" s="146"/>
      <c r="HD75" s="146"/>
      <c r="HE75" s="146"/>
      <c r="HF75" s="146"/>
      <c r="HG75" s="146"/>
      <c r="HH75" s="146"/>
      <c r="HI75" s="146"/>
      <c r="HJ75" s="146"/>
      <c r="HK75" s="146"/>
      <c r="HL75" s="146"/>
      <c r="HM75" s="146"/>
      <c r="HN75" s="146"/>
      <c r="HO75" s="146"/>
      <c r="HP75" s="146"/>
      <c r="HQ75" s="146"/>
      <c r="HR75" s="146"/>
      <c r="HS75" s="146"/>
      <c r="HT75" s="146"/>
      <c r="HU75" s="146"/>
      <c r="HV75" s="146"/>
      <c r="HW75" s="146"/>
      <c r="HX75" s="146"/>
      <c r="HY75" s="146"/>
      <c r="HZ75" s="146"/>
      <c r="IA75" s="146"/>
      <c r="IB75" s="146"/>
      <c r="IC75" s="146"/>
      <c r="ID75" s="146"/>
      <c r="IE75" s="146"/>
      <c r="IF75" s="146"/>
      <c r="IG75" s="146"/>
      <c r="IH75" s="146"/>
      <c r="II75" s="146"/>
      <c r="IJ75" s="146"/>
      <c r="IK75" s="146"/>
      <c r="IL75" s="146"/>
      <c r="IM75" s="146"/>
      <c r="IN75" s="146"/>
      <c r="IO75" s="146"/>
      <c r="IP75" s="146"/>
      <c r="IQ75" s="146"/>
      <c r="IR75" s="146"/>
      <c r="IS75" s="146"/>
      <c r="IT75" s="146"/>
      <c r="IU75" s="146"/>
      <c r="IV75" s="146"/>
      <c r="IW75" s="146"/>
      <c r="IX75" s="146"/>
      <c r="IY75" s="146"/>
      <c r="IZ75" s="146"/>
      <c r="JA75" s="146"/>
      <c r="JB75" s="146"/>
      <c r="JC75" s="146"/>
      <c r="JD75" s="146"/>
      <c r="JE75" s="146"/>
      <c r="JF75" s="146"/>
      <c r="JG75" s="146"/>
      <c r="JH75" s="146"/>
      <c r="JI75" s="146"/>
      <c r="JJ75" s="146"/>
      <c r="JK75" s="146"/>
      <c r="JL75" s="146"/>
      <c r="JM75" s="146"/>
      <c r="JN75" s="146"/>
      <c r="JO75" s="146"/>
      <c r="JP75" s="146"/>
      <c r="JQ75" s="146"/>
      <c r="JR75" s="146"/>
      <c r="JS75" s="146"/>
      <c r="JT75" s="146"/>
      <c r="JU75" s="146"/>
      <c r="JV75" s="146"/>
      <c r="JW75" s="146"/>
      <c r="JX75" s="146"/>
      <c r="JY75" s="146"/>
      <c r="JZ75" s="146"/>
      <c r="KA75" s="146"/>
      <c r="KB75" s="146"/>
      <c r="KC75" s="146"/>
      <c r="KD75" s="146"/>
      <c r="KE75" s="146"/>
      <c r="KF75" s="146"/>
      <c r="KG75" s="146"/>
      <c r="KH75" s="146"/>
      <c r="KI75" s="146"/>
      <c r="KJ75" s="146"/>
      <c r="KK75" s="146"/>
      <c r="KL75" s="146"/>
      <c r="KM75" s="146"/>
      <c r="KN75" s="146"/>
      <c r="KO75" s="146"/>
      <c r="KP75" s="146"/>
      <c r="KQ75" s="146"/>
      <c r="KR75" s="146"/>
      <c r="KS75" s="147"/>
      <c r="KT75" s="19"/>
    </row>
    <row r="76" spans="2:306" ht="18.75">
      <c r="B76" s="173"/>
      <c r="C76" s="134"/>
      <c r="F76" s="135"/>
      <c r="G76" s="134"/>
      <c r="H76" s="138" t="s">
        <v>109</v>
      </c>
      <c r="I76" s="139"/>
      <c r="J76" s="19"/>
      <c r="P76" s="134"/>
      <c r="Q76" s="138" t="s">
        <v>110</v>
      </c>
      <c r="R76" s="145"/>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6"/>
      <c r="FF76" s="146"/>
      <c r="FG76" s="146"/>
      <c r="FH76" s="146"/>
      <c r="FI76" s="146"/>
      <c r="FJ76" s="146"/>
      <c r="FK76" s="146"/>
      <c r="FL76" s="146"/>
      <c r="FM76" s="146"/>
      <c r="FN76" s="146"/>
      <c r="FO76" s="146"/>
      <c r="FP76" s="146"/>
      <c r="FQ76" s="146"/>
      <c r="FR76" s="146"/>
      <c r="FS76" s="146"/>
      <c r="FT76" s="146"/>
      <c r="FU76" s="146"/>
      <c r="FV76" s="146"/>
      <c r="FW76" s="146"/>
      <c r="FX76" s="146"/>
      <c r="FY76" s="146"/>
      <c r="FZ76" s="146"/>
      <c r="GA76" s="146"/>
      <c r="GB76" s="146"/>
      <c r="GC76" s="146"/>
      <c r="GD76" s="146"/>
      <c r="GE76" s="146"/>
      <c r="GF76" s="146"/>
      <c r="GG76" s="146"/>
      <c r="GH76" s="146"/>
      <c r="GI76" s="146"/>
      <c r="GJ76" s="146"/>
      <c r="GK76" s="146"/>
      <c r="GL76" s="146"/>
      <c r="GM76" s="146"/>
      <c r="GN76" s="146"/>
      <c r="GO76" s="146"/>
      <c r="GP76" s="146"/>
      <c r="GQ76" s="146"/>
      <c r="GR76" s="146"/>
      <c r="GS76" s="146"/>
      <c r="GT76" s="146"/>
      <c r="GU76" s="146"/>
      <c r="GV76" s="146"/>
      <c r="GW76" s="146"/>
      <c r="GX76" s="146"/>
      <c r="GY76" s="146"/>
      <c r="GZ76" s="146"/>
      <c r="HA76" s="146"/>
      <c r="HB76" s="146"/>
      <c r="HC76" s="146"/>
      <c r="HD76" s="146"/>
      <c r="HE76" s="146"/>
      <c r="HF76" s="146"/>
      <c r="HG76" s="146"/>
      <c r="HH76" s="146"/>
      <c r="HI76" s="146"/>
      <c r="HJ76" s="146"/>
      <c r="HK76" s="146"/>
      <c r="HL76" s="146"/>
      <c r="HM76" s="146"/>
      <c r="HN76" s="146"/>
      <c r="HO76" s="146"/>
      <c r="HP76" s="146"/>
      <c r="HQ76" s="146"/>
      <c r="HR76" s="146"/>
      <c r="HS76" s="146"/>
      <c r="HT76" s="146"/>
      <c r="HU76" s="146"/>
      <c r="HV76" s="146"/>
      <c r="HW76" s="146"/>
      <c r="HX76" s="146"/>
      <c r="HY76" s="146"/>
      <c r="HZ76" s="146"/>
      <c r="IA76" s="146"/>
      <c r="IB76" s="146"/>
      <c r="IC76" s="146"/>
      <c r="ID76" s="146"/>
      <c r="IE76" s="146"/>
      <c r="IF76" s="146"/>
      <c r="IG76" s="146"/>
      <c r="IH76" s="146"/>
      <c r="II76" s="146"/>
      <c r="IJ76" s="146"/>
      <c r="IK76" s="146"/>
      <c r="IL76" s="146"/>
      <c r="IM76" s="146"/>
      <c r="IN76" s="146"/>
      <c r="IO76" s="146"/>
      <c r="IP76" s="146"/>
      <c r="IQ76" s="146"/>
      <c r="IR76" s="146"/>
      <c r="IS76" s="146"/>
      <c r="IT76" s="146"/>
      <c r="IU76" s="146"/>
      <c r="IV76" s="146"/>
      <c r="IW76" s="146"/>
      <c r="IX76" s="146"/>
      <c r="IY76" s="146"/>
      <c r="IZ76" s="146"/>
      <c r="JA76" s="146"/>
      <c r="JB76" s="146"/>
      <c r="JC76" s="146"/>
      <c r="JD76" s="146"/>
      <c r="JE76" s="146"/>
      <c r="JF76" s="146"/>
      <c r="JG76" s="146"/>
      <c r="JH76" s="146"/>
      <c r="JI76" s="146"/>
      <c r="JJ76" s="146"/>
      <c r="JK76" s="146"/>
      <c r="JL76" s="146"/>
      <c r="JM76" s="146"/>
      <c r="JN76" s="146"/>
      <c r="JO76" s="146"/>
      <c r="JP76" s="146"/>
      <c r="JQ76" s="146"/>
      <c r="JR76" s="146"/>
      <c r="JS76" s="146"/>
      <c r="JT76" s="146"/>
      <c r="JU76" s="146"/>
      <c r="JV76" s="146"/>
      <c r="JW76" s="146"/>
      <c r="JX76" s="146"/>
      <c r="JY76" s="146"/>
      <c r="JZ76" s="146"/>
      <c r="KA76" s="146"/>
      <c r="KB76" s="146"/>
      <c r="KC76" s="146"/>
      <c r="KD76" s="146"/>
      <c r="KE76" s="146"/>
      <c r="KF76" s="146"/>
      <c r="KG76" s="146"/>
      <c r="KH76" s="146"/>
      <c r="KI76" s="146"/>
      <c r="KJ76" s="146"/>
      <c r="KK76" s="146"/>
      <c r="KL76" s="146"/>
      <c r="KM76" s="146"/>
      <c r="KN76" s="146"/>
      <c r="KO76" s="146"/>
      <c r="KP76" s="146"/>
      <c r="KQ76" s="146"/>
      <c r="KR76" s="146"/>
      <c r="KS76" s="147"/>
      <c r="KT76" s="19"/>
    </row>
    <row r="77" spans="2:306" ht="18.75">
      <c r="B77" s="173"/>
      <c r="C77" s="134"/>
      <c r="F77" s="135"/>
      <c r="G77" s="134"/>
      <c r="H77" s="138" t="s">
        <v>111</v>
      </c>
      <c r="I77" s="139"/>
      <c r="J77" s="19"/>
      <c r="L77" s="80" t="s">
        <v>112</v>
      </c>
      <c r="M77" s="80" t="s">
        <v>113</v>
      </c>
      <c r="N77" s="80" t="s">
        <v>114</v>
      </c>
      <c r="P77" s="134"/>
      <c r="Q77" s="138" t="s">
        <v>115</v>
      </c>
      <c r="R77" s="145"/>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6"/>
      <c r="FF77" s="146"/>
      <c r="FG77" s="146"/>
      <c r="FH77" s="146"/>
      <c r="FI77" s="146"/>
      <c r="FJ77" s="146"/>
      <c r="FK77" s="146"/>
      <c r="FL77" s="146"/>
      <c r="FM77" s="146"/>
      <c r="FN77" s="146"/>
      <c r="FO77" s="146"/>
      <c r="FP77" s="146"/>
      <c r="FQ77" s="146"/>
      <c r="FR77" s="146"/>
      <c r="FS77" s="146"/>
      <c r="FT77" s="146"/>
      <c r="FU77" s="146"/>
      <c r="FV77" s="146"/>
      <c r="FW77" s="146"/>
      <c r="FX77" s="146"/>
      <c r="FY77" s="146"/>
      <c r="FZ77" s="146"/>
      <c r="GA77" s="146"/>
      <c r="GB77" s="146"/>
      <c r="GC77" s="146"/>
      <c r="GD77" s="146"/>
      <c r="GE77" s="146"/>
      <c r="GF77" s="146"/>
      <c r="GG77" s="146"/>
      <c r="GH77" s="146"/>
      <c r="GI77" s="146"/>
      <c r="GJ77" s="146"/>
      <c r="GK77" s="146"/>
      <c r="GL77" s="146"/>
      <c r="GM77" s="146"/>
      <c r="GN77" s="146"/>
      <c r="GO77" s="146"/>
      <c r="GP77" s="146"/>
      <c r="GQ77" s="146"/>
      <c r="GR77" s="146"/>
      <c r="GS77" s="146"/>
      <c r="GT77" s="146"/>
      <c r="GU77" s="146"/>
      <c r="GV77" s="146"/>
      <c r="GW77" s="146"/>
      <c r="GX77" s="146"/>
      <c r="GY77" s="146"/>
      <c r="GZ77" s="146"/>
      <c r="HA77" s="146"/>
      <c r="HB77" s="146"/>
      <c r="HC77" s="146"/>
      <c r="HD77" s="146"/>
      <c r="HE77" s="146"/>
      <c r="HF77" s="146"/>
      <c r="HG77" s="146"/>
      <c r="HH77" s="146"/>
      <c r="HI77" s="146"/>
      <c r="HJ77" s="146"/>
      <c r="HK77" s="146"/>
      <c r="HL77" s="146"/>
      <c r="HM77" s="146"/>
      <c r="HN77" s="146"/>
      <c r="HO77" s="146"/>
      <c r="HP77" s="146"/>
      <c r="HQ77" s="146"/>
      <c r="HR77" s="146"/>
      <c r="HS77" s="146"/>
      <c r="HT77" s="146"/>
      <c r="HU77" s="146"/>
      <c r="HV77" s="146"/>
      <c r="HW77" s="146"/>
      <c r="HX77" s="146"/>
      <c r="HY77" s="146"/>
      <c r="HZ77" s="146"/>
      <c r="IA77" s="146"/>
      <c r="IB77" s="146"/>
      <c r="IC77" s="146"/>
      <c r="ID77" s="146"/>
      <c r="IE77" s="146"/>
      <c r="IF77" s="146"/>
      <c r="IG77" s="146"/>
      <c r="IH77" s="146"/>
      <c r="II77" s="146"/>
      <c r="IJ77" s="146"/>
      <c r="IK77" s="146"/>
      <c r="IL77" s="146"/>
      <c r="IM77" s="146"/>
      <c r="IN77" s="146"/>
      <c r="IO77" s="146"/>
      <c r="IP77" s="146"/>
      <c r="IQ77" s="146"/>
      <c r="IR77" s="146"/>
      <c r="IS77" s="146"/>
      <c r="IT77" s="146"/>
      <c r="IU77" s="146"/>
      <c r="IV77" s="146"/>
      <c r="IW77" s="146"/>
      <c r="IX77" s="146"/>
      <c r="IY77" s="146"/>
      <c r="IZ77" s="146"/>
      <c r="JA77" s="146"/>
      <c r="JB77" s="146"/>
      <c r="JC77" s="146"/>
      <c r="JD77" s="146"/>
      <c r="JE77" s="146"/>
      <c r="JF77" s="146"/>
      <c r="JG77" s="146"/>
      <c r="JH77" s="146"/>
      <c r="JI77" s="146"/>
      <c r="JJ77" s="146"/>
      <c r="JK77" s="146"/>
      <c r="JL77" s="146"/>
      <c r="JM77" s="146"/>
      <c r="JN77" s="146"/>
      <c r="JO77" s="146"/>
      <c r="JP77" s="146"/>
      <c r="JQ77" s="146"/>
      <c r="JR77" s="146"/>
      <c r="JS77" s="146"/>
      <c r="JT77" s="146"/>
      <c r="JU77" s="146"/>
      <c r="JV77" s="146"/>
      <c r="JW77" s="146"/>
      <c r="JX77" s="146"/>
      <c r="JY77" s="146"/>
      <c r="JZ77" s="146"/>
      <c r="KA77" s="146"/>
      <c r="KB77" s="146"/>
      <c r="KC77" s="146"/>
      <c r="KD77" s="146"/>
      <c r="KE77" s="146"/>
      <c r="KF77" s="146"/>
      <c r="KG77" s="146"/>
      <c r="KH77" s="146"/>
      <c r="KI77" s="146"/>
      <c r="KJ77" s="146"/>
      <c r="KK77" s="146"/>
      <c r="KL77" s="146"/>
      <c r="KM77" s="146"/>
      <c r="KN77" s="146"/>
      <c r="KO77" s="146"/>
      <c r="KP77" s="146"/>
      <c r="KQ77" s="146"/>
      <c r="KR77" s="146"/>
      <c r="KS77" s="147"/>
      <c r="KT77" s="19"/>
    </row>
    <row r="78" spans="2:306" ht="18.75">
      <c r="B78" s="173"/>
      <c r="C78" s="134"/>
      <c r="F78" s="135" t="s">
        <v>116</v>
      </c>
      <c r="G78" s="134"/>
      <c r="H78" s="138" t="s">
        <v>117</v>
      </c>
      <c r="I78" s="139"/>
      <c r="J78" s="19"/>
      <c r="L78" s="143">
        <f>ROUND(MAX(N78,N78^2),2)</f>
        <v>1</v>
      </c>
      <c r="M78" s="144">
        <f>ROUND(IF(SUM(R85:KS85)=0,TAS_RLWP,SUMPRODUCT(R85:KS85,TAS_PHH)/SUM(R85:KS85)),2)</f>
        <v>54.41</v>
      </c>
      <c r="N78" s="144">
        <f>ROUND(M78/TAS_RLWP,2)</f>
        <v>1</v>
      </c>
      <c r="P78" s="134"/>
      <c r="Q78" s="138" t="s">
        <v>118</v>
      </c>
      <c r="R78" s="145"/>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c r="EO78" s="146"/>
      <c r="EP78" s="146"/>
      <c r="EQ78" s="146"/>
      <c r="ER78" s="146"/>
      <c r="ES78" s="146"/>
      <c r="ET78" s="146"/>
      <c r="EU78" s="146"/>
      <c r="EV78" s="146"/>
      <c r="EW78" s="146"/>
      <c r="EX78" s="146"/>
      <c r="EY78" s="146"/>
      <c r="EZ78" s="146"/>
      <c r="FA78" s="146"/>
      <c r="FB78" s="146"/>
      <c r="FC78" s="146"/>
      <c r="FD78" s="146"/>
      <c r="FE78" s="146"/>
      <c r="FF78" s="146"/>
      <c r="FG78" s="146"/>
      <c r="FH78" s="146"/>
      <c r="FI78" s="146"/>
      <c r="FJ78" s="146"/>
      <c r="FK78" s="146"/>
      <c r="FL78" s="146"/>
      <c r="FM78" s="146"/>
      <c r="FN78" s="146"/>
      <c r="FO78" s="146"/>
      <c r="FP78" s="146"/>
      <c r="FQ78" s="146"/>
      <c r="FR78" s="146"/>
      <c r="FS78" s="146"/>
      <c r="FT78" s="146"/>
      <c r="FU78" s="146"/>
      <c r="FV78" s="146"/>
      <c r="FW78" s="146"/>
      <c r="FX78" s="146"/>
      <c r="FY78" s="146"/>
      <c r="FZ78" s="146"/>
      <c r="GA78" s="146"/>
      <c r="GB78" s="146"/>
      <c r="GC78" s="146"/>
      <c r="GD78" s="146"/>
      <c r="GE78" s="146"/>
      <c r="GF78" s="146"/>
      <c r="GG78" s="146"/>
      <c r="GH78" s="146"/>
      <c r="GI78" s="146"/>
      <c r="GJ78" s="146"/>
      <c r="GK78" s="146"/>
      <c r="GL78" s="146"/>
      <c r="GM78" s="146"/>
      <c r="GN78" s="146"/>
      <c r="GO78" s="146"/>
      <c r="GP78" s="146"/>
      <c r="GQ78" s="146"/>
      <c r="GR78" s="146"/>
      <c r="GS78" s="146"/>
      <c r="GT78" s="146"/>
      <c r="GU78" s="146"/>
      <c r="GV78" s="146"/>
      <c r="GW78" s="146"/>
      <c r="GX78" s="146"/>
      <c r="GY78" s="146"/>
      <c r="GZ78" s="146"/>
      <c r="HA78" s="146"/>
      <c r="HB78" s="146"/>
      <c r="HC78" s="146"/>
      <c r="HD78" s="146"/>
      <c r="HE78" s="146"/>
      <c r="HF78" s="146"/>
      <c r="HG78" s="146"/>
      <c r="HH78" s="146"/>
      <c r="HI78" s="146"/>
      <c r="HJ78" s="146"/>
      <c r="HK78" s="146"/>
      <c r="HL78" s="146"/>
      <c r="HM78" s="146"/>
      <c r="HN78" s="146"/>
      <c r="HO78" s="146"/>
      <c r="HP78" s="146"/>
      <c r="HQ78" s="146"/>
      <c r="HR78" s="146"/>
      <c r="HS78" s="146"/>
      <c r="HT78" s="146"/>
      <c r="HU78" s="146"/>
      <c r="HV78" s="146"/>
      <c r="HW78" s="146"/>
      <c r="HX78" s="146"/>
      <c r="HY78" s="146"/>
      <c r="HZ78" s="146"/>
      <c r="IA78" s="146"/>
      <c r="IB78" s="146"/>
      <c r="IC78" s="146"/>
      <c r="ID78" s="146"/>
      <c r="IE78" s="146"/>
      <c r="IF78" s="146"/>
      <c r="IG78" s="146"/>
      <c r="IH78" s="146"/>
      <c r="II78" s="146"/>
      <c r="IJ78" s="146"/>
      <c r="IK78" s="146"/>
      <c r="IL78" s="146"/>
      <c r="IM78" s="146"/>
      <c r="IN78" s="146"/>
      <c r="IO78" s="146"/>
      <c r="IP78" s="146"/>
      <c r="IQ78" s="146"/>
      <c r="IR78" s="146"/>
      <c r="IS78" s="146"/>
      <c r="IT78" s="146"/>
      <c r="IU78" s="146"/>
      <c r="IV78" s="146"/>
      <c r="IW78" s="146"/>
      <c r="IX78" s="146"/>
      <c r="IY78" s="146"/>
      <c r="IZ78" s="146"/>
      <c r="JA78" s="146"/>
      <c r="JB78" s="146"/>
      <c r="JC78" s="146"/>
      <c r="JD78" s="146"/>
      <c r="JE78" s="146"/>
      <c r="JF78" s="146"/>
      <c r="JG78" s="146"/>
      <c r="JH78" s="146"/>
      <c r="JI78" s="146"/>
      <c r="JJ78" s="146"/>
      <c r="JK78" s="146"/>
      <c r="JL78" s="146"/>
      <c r="JM78" s="146"/>
      <c r="JN78" s="146"/>
      <c r="JO78" s="146"/>
      <c r="JP78" s="146"/>
      <c r="JQ78" s="146"/>
      <c r="JR78" s="146"/>
      <c r="JS78" s="146"/>
      <c r="JT78" s="146"/>
      <c r="JU78" s="146"/>
      <c r="JV78" s="146"/>
      <c r="JW78" s="146"/>
      <c r="JX78" s="146"/>
      <c r="JY78" s="146"/>
      <c r="JZ78" s="146"/>
      <c r="KA78" s="146"/>
      <c r="KB78" s="146"/>
      <c r="KC78" s="146"/>
      <c r="KD78" s="146"/>
      <c r="KE78" s="146"/>
      <c r="KF78" s="146"/>
      <c r="KG78" s="146"/>
      <c r="KH78" s="146"/>
      <c r="KI78" s="146"/>
      <c r="KJ78" s="146"/>
      <c r="KK78" s="146"/>
      <c r="KL78" s="146"/>
      <c r="KM78" s="146"/>
      <c r="KN78" s="146"/>
      <c r="KO78" s="146"/>
      <c r="KP78" s="146"/>
      <c r="KQ78" s="146"/>
      <c r="KR78" s="146"/>
      <c r="KS78" s="147"/>
      <c r="KT78" s="19"/>
    </row>
    <row r="79" spans="2:306" ht="18.75">
      <c r="B79" s="173"/>
      <c r="C79" s="134"/>
      <c r="F79" s="135" t="s">
        <v>119</v>
      </c>
      <c r="G79" s="134"/>
      <c r="H79" s="138" t="s">
        <v>120</v>
      </c>
      <c r="I79" s="139"/>
      <c r="J79" s="19"/>
      <c r="P79" s="134"/>
      <c r="Q79" s="138" t="s">
        <v>121</v>
      </c>
      <c r="R79" s="145"/>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46"/>
      <c r="FS79" s="146"/>
      <c r="FT79" s="146"/>
      <c r="FU79" s="146"/>
      <c r="FV79" s="146"/>
      <c r="FW79" s="146"/>
      <c r="FX79" s="146"/>
      <c r="FY79" s="146"/>
      <c r="FZ79" s="146"/>
      <c r="GA79" s="146"/>
      <c r="GB79" s="146"/>
      <c r="GC79" s="146"/>
      <c r="GD79" s="146"/>
      <c r="GE79" s="146"/>
      <c r="GF79" s="146"/>
      <c r="GG79" s="146"/>
      <c r="GH79" s="146"/>
      <c r="GI79" s="146"/>
      <c r="GJ79" s="146"/>
      <c r="GK79" s="146"/>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6"/>
      <c r="HL79" s="146"/>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6"/>
      <c r="IM79" s="146"/>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6"/>
      <c r="JN79" s="146"/>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6"/>
      <c r="KO79" s="146"/>
      <c r="KP79" s="146"/>
      <c r="KQ79" s="146"/>
      <c r="KR79" s="146"/>
      <c r="KS79" s="147"/>
      <c r="KT79" s="19"/>
    </row>
    <row r="80" spans="2:306" ht="18.75">
      <c r="B80" s="173"/>
      <c r="C80" s="134"/>
      <c r="F80" s="135" t="s">
        <v>122</v>
      </c>
      <c r="G80" s="134"/>
      <c r="H80" s="138" t="s">
        <v>123</v>
      </c>
      <c r="I80" s="139"/>
      <c r="J80" s="19"/>
      <c r="L80" s="80" t="s">
        <v>124</v>
      </c>
      <c r="M80" s="80" t="s">
        <v>125</v>
      </c>
      <c r="N80" s="80" t="s">
        <v>126</v>
      </c>
      <c r="P80" s="134"/>
      <c r="Q80" s="138" t="s">
        <v>127</v>
      </c>
      <c r="R80" s="145"/>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46"/>
      <c r="DA80" s="146"/>
      <c r="DB80" s="146"/>
      <c r="DC80" s="146"/>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6"/>
      <c r="EC80" s="146"/>
      <c r="ED80" s="146"/>
      <c r="EE80" s="146"/>
      <c r="EF80" s="146"/>
      <c r="EG80" s="146"/>
      <c r="EH80" s="146"/>
      <c r="EI80" s="146"/>
      <c r="EJ80" s="146"/>
      <c r="EK80" s="146"/>
      <c r="EL80" s="146"/>
      <c r="EM80" s="146"/>
      <c r="EN80" s="146"/>
      <c r="EO80" s="146"/>
      <c r="EP80" s="146"/>
      <c r="EQ80" s="146"/>
      <c r="ER80" s="146"/>
      <c r="ES80" s="146"/>
      <c r="ET80" s="146"/>
      <c r="EU80" s="146"/>
      <c r="EV80" s="146"/>
      <c r="EW80" s="146"/>
      <c r="EX80" s="146"/>
      <c r="EY80" s="146"/>
      <c r="EZ80" s="146"/>
      <c r="FA80" s="146"/>
      <c r="FB80" s="146"/>
      <c r="FC80" s="146"/>
      <c r="FD80" s="146"/>
      <c r="FE80" s="146"/>
      <c r="FF80" s="146"/>
      <c r="FG80" s="146"/>
      <c r="FH80" s="146"/>
      <c r="FI80" s="146"/>
      <c r="FJ80" s="146"/>
      <c r="FK80" s="146"/>
      <c r="FL80" s="146"/>
      <c r="FM80" s="146"/>
      <c r="FN80" s="146"/>
      <c r="FO80" s="146"/>
      <c r="FP80" s="146"/>
      <c r="FQ80" s="146"/>
      <c r="FR80" s="146"/>
      <c r="FS80" s="146"/>
      <c r="FT80" s="146"/>
      <c r="FU80" s="146"/>
      <c r="FV80" s="146"/>
      <c r="FW80" s="146"/>
      <c r="FX80" s="146"/>
      <c r="FY80" s="146"/>
      <c r="FZ80" s="146"/>
      <c r="GA80" s="146"/>
      <c r="GB80" s="146"/>
      <c r="GC80" s="146"/>
      <c r="GD80" s="146"/>
      <c r="GE80" s="146"/>
      <c r="GF80" s="146"/>
      <c r="GG80" s="146"/>
      <c r="GH80" s="146"/>
      <c r="GI80" s="146"/>
      <c r="GJ80" s="146"/>
      <c r="GK80" s="146"/>
      <c r="GL80" s="146"/>
      <c r="GM80" s="146"/>
      <c r="GN80" s="146"/>
      <c r="GO80" s="146"/>
      <c r="GP80" s="146"/>
      <c r="GQ80" s="146"/>
      <c r="GR80" s="146"/>
      <c r="GS80" s="146"/>
      <c r="GT80" s="146"/>
      <c r="GU80" s="146"/>
      <c r="GV80" s="146"/>
      <c r="GW80" s="146"/>
      <c r="GX80" s="146"/>
      <c r="GY80" s="146"/>
      <c r="GZ80" s="146"/>
      <c r="HA80" s="146"/>
      <c r="HB80" s="146"/>
      <c r="HC80" s="146"/>
      <c r="HD80" s="146"/>
      <c r="HE80" s="146"/>
      <c r="HF80" s="146"/>
      <c r="HG80" s="146"/>
      <c r="HH80" s="146"/>
      <c r="HI80" s="146"/>
      <c r="HJ80" s="146"/>
      <c r="HK80" s="146"/>
      <c r="HL80" s="146"/>
      <c r="HM80" s="146"/>
      <c r="HN80" s="146"/>
      <c r="HO80" s="146"/>
      <c r="HP80" s="146"/>
      <c r="HQ80" s="146"/>
      <c r="HR80" s="146"/>
      <c r="HS80" s="146"/>
      <c r="HT80" s="146"/>
      <c r="HU80" s="146"/>
      <c r="HV80" s="146"/>
      <c r="HW80" s="146"/>
      <c r="HX80" s="146"/>
      <c r="HY80" s="146"/>
      <c r="HZ80" s="146"/>
      <c r="IA80" s="146"/>
      <c r="IB80" s="146"/>
      <c r="IC80" s="146"/>
      <c r="ID80" s="146"/>
      <c r="IE80" s="146"/>
      <c r="IF80" s="146"/>
      <c r="IG80" s="146"/>
      <c r="IH80" s="146"/>
      <c r="II80" s="146"/>
      <c r="IJ80" s="146"/>
      <c r="IK80" s="146"/>
      <c r="IL80" s="146"/>
      <c r="IM80" s="146"/>
      <c r="IN80" s="146"/>
      <c r="IO80" s="146"/>
      <c r="IP80" s="146"/>
      <c r="IQ80" s="146"/>
      <c r="IR80" s="146"/>
      <c r="IS80" s="146"/>
      <c r="IT80" s="146"/>
      <c r="IU80" s="146"/>
      <c r="IV80" s="146"/>
      <c r="IW80" s="146"/>
      <c r="IX80" s="146"/>
      <c r="IY80" s="146"/>
      <c r="IZ80" s="146"/>
      <c r="JA80" s="146"/>
      <c r="JB80" s="146"/>
      <c r="JC80" s="146"/>
      <c r="JD80" s="146"/>
      <c r="JE80" s="146"/>
      <c r="JF80" s="146"/>
      <c r="JG80" s="146"/>
      <c r="JH80" s="146"/>
      <c r="JI80" s="146"/>
      <c r="JJ80" s="146"/>
      <c r="JK80" s="146"/>
      <c r="JL80" s="146"/>
      <c r="JM80" s="146"/>
      <c r="JN80" s="146"/>
      <c r="JO80" s="146"/>
      <c r="JP80" s="146"/>
      <c r="JQ80" s="146"/>
      <c r="JR80" s="146"/>
      <c r="JS80" s="146"/>
      <c r="JT80" s="146"/>
      <c r="JU80" s="146"/>
      <c r="JV80" s="146"/>
      <c r="JW80" s="146"/>
      <c r="JX80" s="146"/>
      <c r="JY80" s="146"/>
      <c r="JZ80" s="146"/>
      <c r="KA80" s="146"/>
      <c r="KB80" s="146"/>
      <c r="KC80" s="146"/>
      <c r="KD80" s="146"/>
      <c r="KE80" s="146"/>
      <c r="KF80" s="146"/>
      <c r="KG80" s="146"/>
      <c r="KH80" s="146"/>
      <c r="KI80" s="146"/>
      <c r="KJ80" s="146"/>
      <c r="KK80" s="146"/>
      <c r="KL80" s="146"/>
      <c r="KM80" s="146"/>
      <c r="KN80" s="146"/>
      <c r="KO80" s="146"/>
      <c r="KP80" s="146"/>
      <c r="KQ80" s="146"/>
      <c r="KR80" s="146"/>
      <c r="KS80" s="147"/>
      <c r="KT80" s="19"/>
    </row>
    <row r="81" spans="2:306" ht="18.75">
      <c r="B81" s="173"/>
      <c r="C81" s="134"/>
      <c r="F81" s="135" t="s">
        <v>128</v>
      </c>
      <c r="G81" s="134"/>
      <c r="H81" s="138" t="s">
        <v>129</v>
      </c>
      <c r="I81" s="139"/>
      <c r="J81" s="19"/>
      <c r="L81" s="143">
        <f>ROUND(MAX(N81,N81^2),2)</f>
        <v>1</v>
      </c>
      <c r="M81" s="144">
        <f>ROUND(IF(SUM(R86:KS86)=0,TAS_RLWPC100,SUMPRODUCT(R86:KS86,TAS_PHHC100)/SUM(R86:KS86)),2)</f>
        <v>48.26</v>
      </c>
      <c r="N81" s="144">
        <f>ROUND(M81/TAS_RLWPC100,2)</f>
        <v>1</v>
      </c>
      <c r="P81" s="134"/>
      <c r="Q81" s="138" t="s">
        <v>130</v>
      </c>
      <c r="R81" s="145"/>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46"/>
      <c r="DA81" s="146"/>
      <c r="DB81" s="146"/>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146"/>
      <c r="FD81" s="146"/>
      <c r="FE81" s="146"/>
      <c r="FF81" s="146"/>
      <c r="FG81" s="146"/>
      <c r="FH81" s="146"/>
      <c r="FI81" s="146"/>
      <c r="FJ81" s="146"/>
      <c r="FK81" s="146"/>
      <c r="FL81" s="146"/>
      <c r="FM81" s="146"/>
      <c r="FN81" s="146"/>
      <c r="FO81" s="146"/>
      <c r="FP81" s="146"/>
      <c r="FQ81" s="146"/>
      <c r="FR81" s="146"/>
      <c r="FS81" s="146"/>
      <c r="FT81" s="146"/>
      <c r="FU81" s="146"/>
      <c r="FV81" s="146"/>
      <c r="FW81" s="146"/>
      <c r="FX81" s="146"/>
      <c r="FY81" s="146"/>
      <c r="FZ81" s="146"/>
      <c r="GA81" s="146"/>
      <c r="GB81" s="146"/>
      <c r="GC81" s="146"/>
      <c r="GD81" s="146"/>
      <c r="GE81" s="146"/>
      <c r="GF81" s="146"/>
      <c r="GG81" s="146"/>
      <c r="GH81" s="146"/>
      <c r="GI81" s="146"/>
      <c r="GJ81" s="146"/>
      <c r="GK81" s="146"/>
      <c r="GL81" s="146"/>
      <c r="GM81" s="146"/>
      <c r="GN81" s="146"/>
      <c r="GO81" s="146"/>
      <c r="GP81" s="146"/>
      <c r="GQ81" s="146"/>
      <c r="GR81" s="146"/>
      <c r="GS81" s="146"/>
      <c r="GT81" s="146"/>
      <c r="GU81" s="146"/>
      <c r="GV81" s="146"/>
      <c r="GW81" s="146"/>
      <c r="GX81" s="146"/>
      <c r="GY81" s="146"/>
      <c r="GZ81" s="146"/>
      <c r="HA81" s="146"/>
      <c r="HB81" s="146"/>
      <c r="HC81" s="146"/>
      <c r="HD81" s="146"/>
      <c r="HE81" s="146"/>
      <c r="HF81" s="146"/>
      <c r="HG81" s="146"/>
      <c r="HH81" s="146"/>
      <c r="HI81" s="146"/>
      <c r="HJ81" s="146"/>
      <c r="HK81" s="146"/>
      <c r="HL81" s="146"/>
      <c r="HM81" s="146"/>
      <c r="HN81" s="146"/>
      <c r="HO81" s="146"/>
      <c r="HP81" s="146"/>
      <c r="HQ81" s="146"/>
      <c r="HR81" s="146"/>
      <c r="HS81" s="146"/>
      <c r="HT81" s="146"/>
      <c r="HU81" s="146"/>
      <c r="HV81" s="146"/>
      <c r="HW81" s="146"/>
      <c r="HX81" s="146"/>
      <c r="HY81" s="146"/>
      <c r="HZ81" s="146"/>
      <c r="IA81" s="146"/>
      <c r="IB81" s="146"/>
      <c r="IC81" s="146"/>
      <c r="ID81" s="146"/>
      <c r="IE81" s="146"/>
      <c r="IF81" s="146"/>
      <c r="IG81" s="146"/>
      <c r="IH81" s="146"/>
      <c r="II81" s="146"/>
      <c r="IJ81" s="146"/>
      <c r="IK81" s="146"/>
      <c r="IL81" s="146"/>
      <c r="IM81" s="146"/>
      <c r="IN81" s="146"/>
      <c r="IO81" s="146"/>
      <c r="IP81" s="146"/>
      <c r="IQ81" s="146"/>
      <c r="IR81" s="146"/>
      <c r="IS81" s="146"/>
      <c r="IT81" s="146"/>
      <c r="IU81" s="146"/>
      <c r="IV81" s="146"/>
      <c r="IW81" s="146"/>
      <c r="IX81" s="146"/>
      <c r="IY81" s="146"/>
      <c r="IZ81" s="146"/>
      <c r="JA81" s="146"/>
      <c r="JB81" s="146"/>
      <c r="JC81" s="146"/>
      <c r="JD81" s="146"/>
      <c r="JE81" s="146"/>
      <c r="JF81" s="146"/>
      <c r="JG81" s="146"/>
      <c r="JH81" s="146"/>
      <c r="JI81" s="146"/>
      <c r="JJ81" s="146"/>
      <c r="JK81" s="146"/>
      <c r="JL81" s="146"/>
      <c r="JM81" s="146"/>
      <c r="JN81" s="146"/>
      <c r="JO81" s="146"/>
      <c r="JP81" s="146"/>
      <c r="JQ81" s="146"/>
      <c r="JR81" s="146"/>
      <c r="JS81" s="146"/>
      <c r="JT81" s="146"/>
      <c r="JU81" s="146"/>
      <c r="JV81" s="146"/>
      <c r="JW81" s="146"/>
      <c r="JX81" s="146"/>
      <c r="JY81" s="146"/>
      <c r="JZ81" s="146"/>
      <c r="KA81" s="146"/>
      <c r="KB81" s="146"/>
      <c r="KC81" s="146"/>
      <c r="KD81" s="146"/>
      <c r="KE81" s="146"/>
      <c r="KF81" s="146"/>
      <c r="KG81" s="146"/>
      <c r="KH81" s="146"/>
      <c r="KI81" s="146"/>
      <c r="KJ81" s="146"/>
      <c r="KK81" s="146"/>
      <c r="KL81" s="146"/>
      <c r="KM81" s="146"/>
      <c r="KN81" s="146"/>
      <c r="KO81" s="146"/>
      <c r="KP81" s="146"/>
      <c r="KQ81" s="146"/>
      <c r="KR81" s="146"/>
      <c r="KS81" s="147"/>
      <c r="KT81" s="19"/>
    </row>
    <row r="82" spans="2:306" ht="18.75">
      <c r="B82" s="173"/>
      <c r="C82" s="134"/>
      <c r="F82" s="135" t="s">
        <v>131</v>
      </c>
      <c r="G82" s="134"/>
      <c r="H82" s="138" t="s">
        <v>132</v>
      </c>
      <c r="I82" s="139"/>
      <c r="J82" s="19"/>
      <c r="L82"/>
      <c r="P82" s="134"/>
      <c r="Q82" s="138" t="s">
        <v>133</v>
      </c>
      <c r="R82" s="145"/>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c r="BV82" s="146"/>
      <c r="BW82" s="146"/>
      <c r="BX82" s="146"/>
      <c r="BY82" s="146"/>
      <c r="BZ82" s="146"/>
      <c r="CA82" s="146"/>
      <c r="CB82" s="146"/>
      <c r="CC82" s="146"/>
      <c r="CD82" s="146"/>
      <c r="CE82" s="146"/>
      <c r="CF82" s="146"/>
      <c r="CG82" s="146"/>
      <c r="CH82" s="146"/>
      <c r="CI82" s="146"/>
      <c r="CJ82" s="146"/>
      <c r="CK82" s="146"/>
      <c r="CL82" s="146"/>
      <c r="CM82" s="146"/>
      <c r="CN82" s="146"/>
      <c r="CO82" s="146"/>
      <c r="CP82" s="146"/>
      <c r="CQ82" s="146"/>
      <c r="CR82" s="146"/>
      <c r="CS82" s="146"/>
      <c r="CT82" s="146"/>
      <c r="CU82" s="146"/>
      <c r="CV82" s="146"/>
      <c r="CW82" s="146"/>
      <c r="CX82" s="146"/>
      <c r="CY82" s="146"/>
      <c r="CZ82" s="146"/>
      <c r="DA82" s="146"/>
      <c r="DB82" s="146"/>
      <c r="DC82" s="146"/>
      <c r="DD82" s="146"/>
      <c r="DE82" s="146"/>
      <c r="DF82" s="146"/>
      <c r="DG82" s="146"/>
      <c r="DH82" s="146"/>
      <c r="DI82" s="146"/>
      <c r="DJ82" s="146"/>
      <c r="DK82" s="146"/>
      <c r="DL82" s="146"/>
      <c r="DM82" s="146"/>
      <c r="DN82" s="146"/>
      <c r="DO82" s="146"/>
      <c r="DP82" s="146"/>
      <c r="DQ82" s="146"/>
      <c r="DR82" s="146"/>
      <c r="DS82" s="146"/>
      <c r="DT82" s="146"/>
      <c r="DU82" s="146"/>
      <c r="DV82" s="146"/>
      <c r="DW82" s="146"/>
      <c r="DX82" s="146"/>
      <c r="DY82" s="146"/>
      <c r="DZ82" s="146"/>
      <c r="EA82" s="146"/>
      <c r="EB82" s="146"/>
      <c r="EC82" s="146"/>
      <c r="ED82" s="146"/>
      <c r="EE82" s="146"/>
      <c r="EF82" s="146"/>
      <c r="EG82" s="146"/>
      <c r="EH82" s="146"/>
      <c r="EI82" s="146"/>
      <c r="EJ82" s="146"/>
      <c r="EK82" s="146"/>
      <c r="EL82" s="146"/>
      <c r="EM82" s="146"/>
      <c r="EN82" s="146"/>
      <c r="EO82" s="146"/>
      <c r="EP82" s="146"/>
      <c r="EQ82" s="146"/>
      <c r="ER82" s="146"/>
      <c r="ES82" s="146"/>
      <c r="ET82" s="146"/>
      <c r="EU82" s="146"/>
      <c r="EV82" s="146"/>
      <c r="EW82" s="146"/>
      <c r="EX82" s="146"/>
      <c r="EY82" s="146"/>
      <c r="EZ82" s="146"/>
      <c r="FA82" s="146"/>
      <c r="FB82" s="146"/>
      <c r="FC82" s="146"/>
      <c r="FD82" s="146"/>
      <c r="FE82" s="146"/>
      <c r="FF82" s="146"/>
      <c r="FG82" s="146"/>
      <c r="FH82" s="146"/>
      <c r="FI82" s="146"/>
      <c r="FJ82" s="146"/>
      <c r="FK82" s="146"/>
      <c r="FL82" s="146"/>
      <c r="FM82" s="146"/>
      <c r="FN82" s="146"/>
      <c r="FO82" s="146"/>
      <c r="FP82" s="146"/>
      <c r="FQ82" s="146"/>
      <c r="FR82" s="146"/>
      <c r="FS82" s="146"/>
      <c r="FT82" s="146"/>
      <c r="FU82" s="146"/>
      <c r="FV82" s="146"/>
      <c r="FW82" s="146"/>
      <c r="FX82" s="146"/>
      <c r="FY82" s="146"/>
      <c r="FZ82" s="146"/>
      <c r="GA82" s="146"/>
      <c r="GB82" s="146"/>
      <c r="GC82" s="146"/>
      <c r="GD82" s="146"/>
      <c r="GE82" s="146"/>
      <c r="GF82" s="146"/>
      <c r="GG82" s="146"/>
      <c r="GH82" s="146"/>
      <c r="GI82" s="146"/>
      <c r="GJ82" s="146"/>
      <c r="GK82" s="146"/>
      <c r="GL82" s="146"/>
      <c r="GM82" s="146"/>
      <c r="GN82" s="146"/>
      <c r="GO82" s="146"/>
      <c r="GP82" s="146"/>
      <c r="GQ82" s="146"/>
      <c r="GR82" s="146"/>
      <c r="GS82" s="146"/>
      <c r="GT82" s="146"/>
      <c r="GU82" s="146"/>
      <c r="GV82" s="146"/>
      <c r="GW82" s="146"/>
      <c r="GX82" s="146"/>
      <c r="GY82" s="146"/>
      <c r="GZ82" s="146"/>
      <c r="HA82" s="146"/>
      <c r="HB82" s="146"/>
      <c r="HC82" s="146"/>
      <c r="HD82" s="146"/>
      <c r="HE82" s="146"/>
      <c r="HF82" s="146"/>
      <c r="HG82" s="146"/>
      <c r="HH82" s="146"/>
      <c r="HI82" s="146"/>
      <c r="HJ82" s="146"/>
      <c r="HK82" s="146"/>
      <c r="HL82" s="146"/>
      <c r="HM82" s="146"/>
      <c r="HN82" s="146"/>
      <c r="HO82" s="146"/>
      <c r="HP82" s="146"/>
      <c r="HQ82" s="146"/>
      <c r="HR82" s="146"/>
      <c r="HS82" s="146"/>
      <c r="HT82" s="146"/>
      <c r="HU82" s="146"/>
      <c r="HV82" s="146"/>
      <c r="HW82" s="146"/>
      <c r="HX82" s="146"/>
      <c r="HY82" s="146"/>
      <c r="HZ82" s="146"/>
      <c r="IA82" s="146"/>
      <c r="IB82" s="146"/>
      <c r="IC82" s="146"/>
      <c r="ID82" s="146"/>
      <c r="IE82" s="146"/>
      <c r="IF82" s="146"/>
      <c r="IG82" s="146"/>
      <c r="IH82" s="146"/>
      <c r="II82" s="146"/>
      <c r="IJ82" s="146"/>
      <c r="IK82" s="146"/>
      <c r="IL82" s="146"/>
      <c r="IM82" s="146"/>
      <c r="IN82" s="146"/>
      <c r="IO82" s="146"/>
      <c r="IP82" s="146"/>
      <c r="IQ82" s="146"/>
      <c r="IR82" s="146"/>
      <c r="IS82" s="146"/>
      <c r="IT82" s="146"/>
      <c r="IU82" s="146"/>
      <c r="IV82" s="146"/>
      <c r="IW82" s="146"/>
      <c r="IX82" s="146"/>
      <c r="IY82" s="146"/>
      <c r="IZ82" s="146"/>
      <c r="JA82" s="146"/>
      <c r="JB82" s="146"/>
      <c r="JC82" s="146"/>
      <c r="JD82" s="146"/>
      <c r="JE82" s="146"/>
      <c r="JF82" s="146"/>
      <c r="JG82" s="146"/>
      <c r="JH82" s="146"/>
      <c r="JI82" s="146"/>
      <c r="JJ82" s="146"/>
      <c r="JK82" s="146"/>
      <c r="JL82" s="146"/>
      <c r="JM82" s="146"/>
      <c r="JN82" s="146"/>
      <c r="JO82" s="146"/>
      <c r="JP82" s="146"/>
      <c r="JQ82" s="146"/>
      <c r="JR82" s="146"/>
      <c r="JS82" s="146"/>
      <c r="JT82" s="146"/>
      <c r="JU82" s="146"/>
      <c r="JV82" s="146"/>
      <c r="JW82" s="146"/>
      <c r="JX82" s="146"/>
      <c r="JY82" s="146"/>
      <c r="JZ82" s="146"/>
      <c r="KA82" s="146"/>
      <c r="KB82" s="146"/>
      <c r="KC82" s="146"/>
      <c r="KD82" s="146"/>
      <c r="KE82" s="146"/>
      <c r="KF82" s="146"/>
      <c r="KG82" s="146"/>
      <c r="KH82" s="146"/>
      <c r="KI82" s="146"/>
      <c r="KJ82" s="146"/>
      <c r="KK82" s="146"/>
      <c r="KL82" s="146"/>
      <c r="KM82" s="146"/>
      <c r="KN82" s="146"/>
      <c r="KO82" s="146"/>
      <c r="KP82" s="146"/>
      <c r="KQ82" s="146"/>
      <c r="KR82" s="146"/>
      <c r="KS82" s="147"/>
      <c r="KT82" s="19"/>
    </row>
    <row r="83" spans="2:306" ht="18.75">
      <c r="B83" s="173"/>
      <c r="C83" s="134"/>
      <c r="F83" s="135"/>
      <c r="G83" s="134"/>
      <c r="H83" s="138" t="s">
        <v>134</v>
      </c>
      <c r="I83" s="139"/>
      <c r="J83" s="19"/>
      <c r="L83" s="80" t="s">
        <v>135</v>
      </c>
      <c r="M83" s="80" t="s">
        <v>136</v>
      </c>
      <c r="N83" s="80" t="s">
        <v>137</v>
      </c>
      <c r="P83" s="134"/>
      <c r="Q83" s="138" t="s">
        <v>138</v>
      </c>
      <c r="R83" s="145"/>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c r="BV83" s="146"/>
      <c r="BW83" s="146"/>
      <c r="BX83" s="146"/>
      <c r="BY83" s="146"/>
      <c r="BZ83" s="146"/>
      <c r="CA83" s="146"/>
      <c r="CB83" s="146"/>
      <c r="CC83" s="146"/>
      <c r="CD83" s="146"/>
      <c r="CE83" s="146"/>
      <c r="CF83" s="146"/>
      <c r="CG83" s="146"/>
      <c r="CH83" s="146"/>
      <c r="CI83" s="146"/>
      <c r="CJ83" s="146"/>
      <c r="CK83" s="146"/>
      <c r="CL83" s="146"/>
      <c r="CM83" s="146"/>
      <c r="CN83" s="146"/>
      <c r="CO83" s="146"/>
      <c r="CP83" s="146"/>
      <c r="CQ83" s="146"/>
      <c r="CR83" s="146"/>
      <c r="CS83" s="146"/>
      <c r="CT83" s="146"/>
      <c r="CU83" s="146"/>
      <c r="CV83" s="146"/>
      <c r="CW83" s="146"/>
      <c r="CX83" s="146"/>
      <c r="CY83" s="146"/>
      <c r="CZ83" s="146"/>
      <c r="DA83" s="146"/>
      <c r="DB83" s="146"/>
      <c r="DC83" s="146"/>
      <c r="DD83" s="146"/>
      <c r="DE83" s="146"/>
      <c r="DF83" s="146"/>
      <c r="DG83" s="146"/>
      <c r="DH83" s="146"/>
      <c r="DI83" s="146"/>
      <c r="DJ83" s="146"/>
      <c r="DK83" s="146"/>
      <c r="DL83" s="146"/>
      <c r="DM83" s="146"/>
      <c r="DN83" s="146"/>
      <c r="DO83" s="146"/>
      <c r="DP83" s="146"/>
      <c r="DQ83" s="146"/>
      <c r="DR83" s="146"/>
      <c r="DS83" s="146"/>
      <c r="DT83" s="146"/>
      <c r="DU83" s="146"/>
      <c r="DV83" s="146"/>
      <c r="DW83" s="146"/>
      <c r="DX83" s="146"/>
      <c r="DY83" s="146"/>
      <c r="DZ83" s="146"/>
      <c r="EA83" s="146"/>
      <c r="EB83" s="146"/>
      <c r="EC83" s="146"/>
      <c r="ED83" s="146"/>
      <c r="EE83" s="146"/>
      <c r="EF83" s="146"/>
      <c r="EG83" s="146"/>
      <c r="EH83" s="146"/>
      <c r="EI83" s="146"/>
      <c r="EJ83" s="146"/>
      <c r="EK83" s="146"/>
      <c r="EL83" s="146"/>
      <c r="EM83" s="146"/>
      <c r="EN83" s="146"/>
      <c r="EO83" s="146"/>
      <c r="EP83" s="146"/>
      <c r="EQ83" s="146"/>
      <c r="ER83" s="146"/>
      <c r="ES83" s="146"/>
      <c r="ET83" s="146"/>
      <c r="EU83" s="146"/>
      <c r="EV83" s="146"/>
      <c r="EW83" s="146"/>
      <c r="EX83" s="146"/>
      <c r="EY83" s="146"/>
      <c r="EZ83" s="146"/>
      <c r="FA83" s="146"/>
      <c r="FB83" s="146"/>
      <c r="FC83" s="146"/>
      <c r="FD83" s="146"/>
      <c r="FE83" s="146"/>
      <c r="FF83" s="146"/>
      <c r="FG83" s="146"/>
      <c r="FH83" s="146"/>
      <c r="FI83" s="146"/>
      <c r="FJ83" s="146"/>
      <c r="FK83" s="146"/>
      <c r="FL83" s="146"/>
      <c r="FM83" s="146"/>
      <c r="FN83" s="146"/>
      <c r="FO83" s="146"/>
      <c r="FP83" s="146"/>
      <c r="FQ83" s="146"/>
      <c r="FR83" s="146"/>
      <c r="FS83" s="146"/>
      <c r="FT83" s="146"/>
      <c r="FU83" s="146"/>
      <c r="FV83" s="146"/>
      <c r="FW83" s="146"/>
      <c r="FX83" s="146"/>
      <c r="FY83" s="146"/>
      <c r="FZ83" s="146"/>
      <c r="GA83" s="146"/>
      <c r="GB83" s="146"/>
      <c r="GC83" s="146"/>
      <c r="GD83" s="146"/>
      <c r="GE83" s="146"/>
      <c r="GF83" s="146"/>
      <c r="GG83" s="146"/>
      <c r="GH83" s="146"/>
      <c r="GI83" s="146"/>
      <c r="GJ83" s="146"/>
      <c r="GK83" s="146"/>
      <c r="GL83" s="146"/>
      <c r="GM83" s="146"/>
      <c r="GN83" s="146"/>
      <c r="GO83" s="146"/>
      <c r="GP83" s="146"/>
      <c r="GQ83" s="146"/>
      <c r="GR83" s="146"/>
      <c r="GS83" s="146"/>
      <c r="GT83" s="146"/>
      <c r="GU83" s="146"/>
      <c r="GV83" s="146"/>
      <c r="GW83" s="146"/>
      <c r="GX83" s="146"/>
      <c r="GY83" s="146"/>
      <c r="GZ83" s="146"/>
      <c r="HA83" s="146"/>
      <c r="HB83" s="146"/>
      <c r="HC83" s="146"/>
      <c r="HD83" s="146"/>
      <c r="HE83" s="146"/>
      <c r="HF83" s="146"/>
      <c r="HG83" s="146"/>
      <c r="HH83" s="146"/>
      <c r="HI83" s="146"/>
      <c r="HJ83" s="146"/>
      <c r="HK83" s="146"/>
      <c r="HL83" s="146"/>
      <c r="HM83" s="146"/>
      <c r="HN83" s="146"/>
      <c r="HO83" s="146"/>
      <c r="HP83" s="146"/>
      <c r="HQ83" s="146"/>
      <c r="HR83" s="146"/>
      <c r="HS83" s="146"/>
      <c r="HT83" s="146"/>
      <c r="HU83" s="146"/>
      <c r="HV83" s="146"/>
      <c r="HW83" s="146"/>
      <c r="HX83" s="146"/>
      <c r="HY83" s="146"/>
      <c r="HZ83" s="146"/>
      <c r="IA83" s="146"/>
      <c r="IB83" s="146"/>
      <c r="IC83" s="146"/>
      <c r="ID83" s="146"/>
      <c r="IE83" s="146"/>
      <c r="IF83" s="146"/>
      <c r="IG83" s="146"/>
      <c r="IH83" s="146"/>
      <c r="II83" s="146"/>
      <c r="IJ83" s="146"/>
      <c r="IK83" s="146"/>
      <c r="IL83" s="146"/>
      <c r="IM83" s="146"/>
      <c r="IN83" s="146"/>
      <c r="IO83" s="146"/>
      <c r="IP83" s="146"/>
      <c r="IQ83" s="146"/>
      <c r="IR83" s="146"/>
      <c r="IS83" s="146"/>
      <c r="IT83" s="146"/>
      <c r="IU83" s="146"/>
      <c r="IV83" s="146"/>
      <c r="IW83" s="146"/>
      <c r="IX83" s="146"/>
      <c r="IY83" s="146"/>
      <c r="IZ83" s="146"/>
      <c r="JA83" s="146"/>
      <c r="JB83" s="146"/>
      <c r="JC83" s="146"/>
      <c r="JD83" s="146"/>
      <c r="JE83" s="146"/>
      <c r="JF83" s="146"/>
      <c r="JG83" s="146"/>
      <c r="JH83" s="146"/>
      <c r="JI83" s="146"/>
      <c r="JJ83" s="146"/>
      <c r="JK83" s="146"/>
      <c r="JL83" s="146"/>
      <c r="JM83" s="146"/>
      <c r="JN83" s="146"/>
      <c r="JO83" s="146"/>
      <c r="JP83" s="146"/>
      <c r="JQ83" s="146"/>
      <c r="JR83" s="146"/>
      <c r="JS83" s="146"/>
      <c r="JT83" s="146"/>
      <c r="JU83" s="146"/>
      <c r="JV83" s="146"/>
      <c r="JW83" s="146"/>
      <c r="JX83" s="146"/>
      <c r="JY83" s="146"/>
      <c r="JZ83" s="146"/>
      <c r="KA83" s="146"/>
      <c r="KB83" s="146"/>
      <c r="KC83" s="146"/>
      <c r="KD83" s="146"/>
      <c r="KE83" s="146"/>
      <c r="KF83" s="146"/>
      <c r="KG83" s="146"/>
      <c r="KH83" s="146"/>
      <c r="KI83" s="146"/>
      <c r="KJ83" s="146"/>
      <c r="KK83" s="146"/>
      <c r="KL83" s="146"/>
      <c r="KM83" s="146"/>
      <c r="KN83" s="146"/>
      <c r="KO83" s="146"/>
      <c r="KP83" s="146"/>
      <c r="KQ83" s="146"/>
      <c r="KR83" s="146"/>
      <c r="KS83" s="147"/>
      <c r="KT83" s="19"/>
    </row>
    <row r="84" spans="2:306" ht="18.75">
      <c r="B84" s="173"/>
      <c r="C84" s="134"/>
      <c r="F84" s="135"/>
      <c r="G84" s="134"/>
      <c r="H84" s="138" t="s">
        <v>139</v>
      </c>
      <c r="I84" s="139"/>
      <c r="J84" s="19"/>
      <c r="L84" s="143">
        <f>ROUND(MAX(N84,N84^2),2)</f>
        <v>1</v>
      </c>
      <c r="M84" s="144">
        <f>ROUND(IF(SUM(R87:KS87)=0,TAS_RLWPC200,SUMPRODUCT(R87:KS87,TAS_PHHC200)/SUM(R87:KS87)),2)</f>
        <v>52.38</v>
      </c>
      <c r="N84" s="144">
        <f>ROUND(M84/TAS_RLWPC200,2)</f>
        <v>1</v>
      </c>
      <c r="P84" s="134"/>
      <c r="Q84" s="138" t="s">
        <v>140</v>
      </c>
      <c r="R84" s="145"/>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c r="BV84" s="146"/>
      <c r="BW84" s="146"/>
      <c r="BX84" s="146"/>
      <c r="BY84" s="146"/>
      <c r="BZ84" s="146"/>
      <c r="CA84" s="146"/>
      <c r="CB84" s="146"/>
      <c r="CC84" s="146"/>
      <c r="CD84" s="146"/>
      <c r="CE84" s="146"/>
      <c r="CF84" s="146"/>
      <c r="CG84" s="146"/>
      <c r="CH84" s="146"/>
      <c r="CI84" s="146"/>
      <c r="CJ84" s="146"/>
      <c r="CK84" s="146"/>
      <c r="CL84" s="146"/>
      <c r="CM84" s="146"/>
      <c r="CN84" s="146"/>
      <c r="CO84" s="146"/>
      <c r="CP84" s="146"/>
      <c r="CQ84" s="146"/>
      <c r="CR84" s="146"/>
      <c r="CS84" s="146"/>
      <c r="CT84" s="146"/>
      <c r="CU84" s="146"/>
      <c r="CV84" s="146"/>
      <c r="CW84" s="146"/>
      <c r="CX84" s="146"/>
      <c r="CY84" s="146"/>
      <c r="CZ84" s="146"/>
      <c r="DA84" s="146"/>
      <c r="DB84" s="146"/>
      <c r="DC84" s="146"/>
      <c r="DD84" s="146"/>
      <c r="DE84" s="146"/>
      <c r="DF84" s="146"/>
      <c r="DG84" s="146"/>
      <c r="DH84" s="146"/>
      <c r="DI84" s="146"/>
      <c r="DJ84" s="146"/>
      <c r="DK84" s="146"/>
      <c r="DL84" s="146"/>
      <c r="DM84" s="146"/>
      <c r="DN84" s="146"/>
      <c r="DO84" s="146"/>
      <c r="DP84" s="146"/>
      <c r="DQ84" s="146"/>
      <c r="DR84" s="146"/>
      <c r="DS84" s="146"/>
      <c r="DT84" s="146"/>
      <c r="DU84" s="146"/>
      <c r="DV84" s="146"/>
      <c r="DW84" s="146"/>
      <c r="DX84" s="146"/>
      <c r="DY84" s="146"/>
      <c r="DZ84" s="146"/>
      <c r="EA84" s="146"/>
      <c r="EB84" s="146"/>
      <c r="EC84" s="146"/>
      <c r="ED84" s="146"/>
      <c r="EE84" s="146"/>
      <c r="EF84" s="146"/>
      <c r="EG84" s="146"/>
      <c r="EH84" s="146"/>
      <c r="EI84" s="146"/>
      <c r="EJ84" s="146"/>
      <c r="EK84" s="146"/>
      <c r="EL84" s="146"/>
      <c r="EM84" s="146"/>
      <c r="EN84" s="146"/>
      <c r="EO84" s="146"/>
      <c r="EP84" s="146"/>
      <c r="EQ84" s="146"/>
      <c r="ER84" s="146"/>
      <c r="ES84" s="146"/>
      <c r="ET84" s="146"/>
      <c r="EU84" s="146"/>
      <c r="EV84" s="146"/>
      <c r="EW84" s="146"/>
      <c r="EX84" s="146"/>
      <c r="EY84" s="146"/>
      <c r="EZ84" s="146"/>
      <c r="FA84" s="146"/>
      <c r="FB84" s="146"/>
      <c r="FC84" s="146"/>
      <c r="FD84" s="146"/>
      <c r="FE84" s="146"/>
      <c r="FF84" s="146"/>
      <c r="FG84" s="146"/>
      <c r="FH84" s="146"/>
      <c r="FI84" s="146"/>
      <c r="FJ84" s="146"/>
      <c r="FK84" s="146"/>
      <c r="FL84" s="146"/>
      <c r="FM84" s="146"/>
      <c r="FN84" s="146"/>
      <c r="FO84" s="146"/>
      <c r="FP84" s="146"/>
      <c r="FQ84" s="146"/>
      <c r="FR84" s="146"/>
      <c r="FS84" s="146"/>
      <c r="FT84" s="146"/>
      <c r="FU84" s="146"/>
      <c r="FV84" s="146"/>
      <c r="FW84" s="146"/>
      <c r="FX84" s="146"/>
      <c r="FY84" s="146"/>
      <c r="FZ84" s="146"/>
      <c r="GA84" s="146"/>
      <c r="GB84" s="146"/>
      <c r="GC84" s="146"/>
      <c r="GD84" s="146"/>
      <c r="GE84" s="146"/>
      <c r="GF84" s="146"/>
      <c r="GG84" s="146"/>
      <c r="GH84" s="146"/>
      <c r="GI84" s="146"/>
      <c r="GJ84" s="146"/>
      <c r="GK84" s="146"/>
      <c r="GL84" s="146"/>
      <c r="GM84" s="146"/>
      <c r="GN84" s="146"/>
      <c r="GO84" s="146"/>
      <c r="GP84" s="146"/>
      <c r="GQ84" s="146"/>
      <c r="GR84" s="146"/>
      <c r="GS84" s="146"/>
      <c r="GT84" s="146"/>
      <c r="GU84" s="146"/>
      <c r="GV84" s="146"/>
      <c r="GW84" s="146"/>
      <c r="GX84" s="146"/>
      <c r="GY84" s="146"/>
      <c r="GZ84" s="146"/>
      <c r="HA84" s="146"/>
      <c r="HB84" s="146"/>
      <c r="HC84" s="146"/>
      <c r="HD84" s="146"/>
      <c r="HE84" s="146"/>
      <c r="HF84" s="146"/>
      <c r="HG84" s="146"/>
      <c r="HH84" s="146"/>
      <c r="HI84" s="146"/>
      <c r="HJ84" s="146"/>
      <c r="HK84" s="146"/>
      <c r="HL84" s="146"/>
      <c r="HM84" s="146"/>
      <c r="HN84" s="146"/>
      <c r="HO84" s="146"/>
      <c r="HP84" s="146"/>
      <c r="HQ84" s="146"/>
      <c r="HR84" s="146"/>
      <c r="HS84" s="146"/>
      <c r="HT84" s="146"/>
      <c r="HU84" s="146"/>
      <c r="HV84" s="146"/>
      <c r="HW84" s="146"/>
      <c r="HX84" s="146"/>
      <c r="HY84" s="146"/>
      <c r="HZ84" s="146"/>
      <c r="IA84" s="146"/>
      <c r="IB84" s="146"/>
      <c r="IC84" s="146"/>
      <c r="ID84" s="146"/>
      <c r="IE84" s="146"/>
      <c r="IF84" s="146"/>
      <c r="IG84" s="146"/>
      <c r="IH84" s="146"/>
      <c r="II84" s="146"/>
      <c r="IJ84" s="146"/>
      <c r="IK84" s="146"/>
      <c r="IL84" s="146"/>
      <c r="IM84" s="146"/>
      <c r="IN84" s="146"/>
      <c r="IO84" s="146"/>
      <c r="IP84" s="146"/>
      <c r="IQ84" s="146"/>
      <c r="IR84" s="146"/>
      <c r="IS84" s="146"/>
      <c r="IT84" s="146"/>
      <c r="IU84" s="146"/>
      <c r="IV84" s="146"/>
      <c r="IW84" s="146"/>
      <c r="IX84" s="146"/>
      <c r="IY84" s="146"/>
      <c r="IZ84" s="146"/>
      <c r="JA84" s="146"/>
      <c r="JB84" s="146"/>
      <c r="JC84" s="146"/>
      <c r="JD84" s="146"/>
      <c r="JE84" s="146"/>
      <c r="JF84" s="146"/>
      <c r="JG84" s="146"/>
      <c r="JH84" s="146"/>
      <c r="JI84" s="146"/>
      <c r="JJ84" s="146"/>
      <c r="JK84" s="146"/>
      <c r="JL84" s="146"/>
      <c r="JM84" s="146"/>
      <c r="JN84" s="146"/>
      <c r="JO84" s="146"/>
      <c r="JP84" s="146"/>
      <c r="JQ84" s="146"/>
      <c r="JR84" s="146"/>
      <c r="JS84" s="146"/>
      <c r="JT84" s="146"/>
      <c r="JU84" s="146"/>
      <c r="JV84" s="146"/>
      <c r="JW84" s="146"/>
      <c r="JX84" s="146"/>
      <c r="JY84" s="146"/>
      <c r="JZ84" s="146"/>
      <c r="KA84" s="146"/>
      <c r="KB84" s="146"/>
      <c r="KC84" s="146"/>
      <c r="KD84" s="146"/>
      <c r="KE84" s="146"/>
      <c r="KF84" s="146"/>
      <c r="KG84" s="146"/>
      <c r="KH84" s="146"/>
      <c r="KI84" s="146"/>
      <c r="KJ84" s="146"/>
      <c r="KK84" s="146"/>
      <c r="KL84" s="146"/>
      <c r="KM84" s="146"/>
      <c r="KN84" s="146"/>
      <c r="KO84" s="146"/>
      <c r="KP84" s="146"/>
      <c r="KQ84" s="146"/>
      <c r="KR84" s="146"/>
      <c r="KS84" s="147"/>
      <c r="KT84" s="19"/>
    </row>
    <row r="85" spans="2:306">
      <c r="B85" s="173"/>
      <c r="C85" s="134"/>
      <c r="F85" s="135"/>
      <c r="G85" s="134"/>
      <c r="J85" s="19"/>
      <c r="L85"/>
      <c r="P85" s="134"/>
      <c r="Q85" s="148" t="s">
        <v>141</v>
      </c>
      <c r="R85" s="149">
        <f>SUM(R73:R74)-SUM(R80:R81)</f>
        <v>0</v>
      </c>
      <c r="S85" s="150">
        <f t="shared" ref="S85:BM85" si="32">SUM(S73:S74)-SUM(S80:S81)</f>
        <v>0</v>
      </c>
      <c r="T85" s="150">
        <f t="shared" si="32"/>
        <v>0</v>
      </c>
      <c r="U85" s="150">
        <f t="shared" si="32"/>
        <v>0</v>
      </c>
      <c r="V85" s="150">
        <f t="shared" si="32"/>
        <v>0</v>
      </c>
      <c r="W85" s="150">
        <f t="shared" si="32"/>
        <v>0</v>
      </c>
      <c r="X85" s="150">
        <f t="shared" si="32"/>
        <v>0</v>
      </c>
      <c r="Y85" s="150">
        <f t="shared" si="32"/>
        <v>0</v>
      </c>
      <c r="Z85" s="150">
        <f t="shared" si="32"/>
        <v>0</v>
      </c>
      <c r="AA85" s="150">
        <f t="shared" si="32"/>
        <v>0</v>
      </c>
      <c r="AB85" s="150">
        <f t="shared" si="32"/>
        <v>0</v>
      </c>
      <c r="AC85" s="150">
        <f t="shared" si="32"/>
        <v>0</v>
      </c>
      <c r="AD85" s="150">
        <f t="shared" si="32"/>
        <v>0</v>
      </c>
      <c r="AE85" s="150">
        <f t="shared" si="32"/>
        <v>0</v>
      </c>
      <c r="AF85" s="150">
        <f t="shared" si="32"/>
        <v>0</v>
      </c>
      <c r="AG85" s="150">
        <f t="shared" si="32"/>
        <v>0</v>
      </c>
      <c r="AH85" s="150">
        <f t="shared" si="32"/>
        <v>0</v>
      </c>
      <c r="AI85" s="150">
        <f t="shared" si="32"/>
        <v>0</v>
      </c>
      <c r="AJ85" s="150">
        <f t="shared" si="32"/>
        <v>0</v>
      </c>
      <c r="AK85" s="150">
        <f t="shared" si="32"/>
        <v>0</v>
      </c>
      <c r="AL85" s="150">
        <f t="shared" si="32"/>
        <v>0</v>
      </c>
      <c r="AM85" s="150">
        <f t="shared" si="32"/>
        <v>0</v>
      </c>
      <c r="AN85" s="150">
        <f t="shared" si="32"/>
        <v>0</v>
      </c>
      <c r="AO85" s="150">
        <f t="shared" si="32"/>
        <v>0</v>
      </c>
      <c r="AP85" s="150">
        <f t="shared" si="32"/>
        <v>0</v>
      </c>
      <c r="AQ85" s="150">
        <f t="shared" si="32"/>
        <v>0</v>
      </c>
      <c r="AR85" s="150">
        <f t="shared" si="32"/>
        <v>0</v>
      </c>
      <c r="AS85" s="150">
        <f t="shared" si="32"/>
        <v>0</v>
      </c>
      <c r="AT85" s="150">
        <f t="shared" si="32"/>
        <v>0</v>
      </c>
      <c r="AU85" s="150">
        <f t="shared" si="32"/>
        <v>0</v>
      </c>
      <c r="AV85" s="150">
        <f t="shared" si="32"/>
        <v>0</v>
      </c>
      <c r="AW85" s="150">
        <f t="shared" si="32"/>
        <v>0</v>
      </c>
      <c r="AX85" s="150">
        <f t="shared" si="32"/>
        <v>0</v>
      </c>
      <c r="AY85" s="150">
        <f t="shared" si="32"/>
        <v>0</v>
      </c>
      <c r="AZ85" s="150">
        <f t="shared" si="32"/>
        <v>0</v>
      </c>
      <c r="BA85" s="150">
        <f t="shared" si="32"/>
        <v>0</v>
      </c>
      <c r="BB85" s="150">
        <f t="shared" si="32"/>
        <v>0</v>
      </c>
      <c r="BC85" s="150">
        <f t="shared" si="32"/>
        <v>0</v>
      </c>
      <c r="BD85" s="150">
        <f t="shared" si="32"/>
        <v>0</v>
      </c>
      <c r="BE85" s="150">
        <f t="shared" si="32"/>
        <v>0</v>
      </c>
      <c r="BF85" s="150">
        <f t="shared" si="32"/>
        <v>0</v>
      </c>
      <c r="BG85" s="150">
        <f t="shared" si="32"/>
        <v>0</v>
      </c>
      <c r="BH85" s="150">
        <f t="shared" si="32"/>
        <v>0</v>
      </c>
      <c r="BI85" s="150">
        <f t="shared" si="32"/>
        <v>0</v>
      </c>
      <c r="BJ85" s="150">
        <f t="shared" si="32"/>
        <v>0</v>
      </c>
      <c r="BK85" s="150">
        <f t="shared" si="32"/>
        <v>0</v>
      </c>
      <c r="BL85" s="150">
        <f t="shared" si="32"/>
        <v>0</v>
      </c>
      <c r="BM85" s="150">
        <f t="shared" si="32"/>
        <v>0</v>
      </c>
      <c r="BN85" s="150">
        <f t="shared" ref="BN85:DY85" si="33">SUM(BN73:BN74)-SUM(BN80:BN81)</f>
        <v>0</v>
      </c>
      <c r="BO85" s="150">
        <f t="shared" si="33"/>
        <v>0</v>
      </c>
      <c r="BP85" s="150">
        <f t="shared" si="33"/>
        <v>0</v>
      </c>
      <c r="BQ85" s="150">
        <f t="shared" si="33"/>
        <v>0</v>
      </c>
      <c r="BR85" s="150">
        <f t="shared" si="33"/>
        <v>0</v>
      </c>
      <c r="BS85" s="150">
        <f t="shared" si="33"/>
        <v>0</v>
      </c>
      <c r="BT85" s="150">
        <f t="shared" si="33"/>
        <v>0</v>
      </c>
      <c r="BU85" s="150">
        <f t="shared" si="33"/>
        <v>0</v>
      </c>
      <c r="BV85" s="150">
        <f t="shared" si="33"/>
        <v>0</v>
      </c>
      <c r="BW85" s="150">
        <f t="shared" si="33"/>
        <v>0</v>
      </c>
      <c r="BX85" s="150">
        <f t="shared" si="33"/>
        <v>0</v>
      </c>
      <c r="BY85" s="150">
        <f t="shared" si="33"/>
        <v>0</v>
      </c>
      <c r="BZ85" s="150">
        <f t="shared" si="33"/>
        <v>0</v>
      </c>
      <c r="CA85" s="150">
        <f t="shared" si="33"/>
        <v>0</v>
      </c>
      <c r="CB85" s="150">
        <f t="shared" si="33"/>
        <v>0</v>
      </c>
      <c r="CC85" s="150">
        <f t="shared" si="33"/>
        <v>0</v>
      </c>
      <c r="CD85" s="150">
        <f t="shared" si="33"/>
        <v>0</v>
      </c>
      <c r="CE85" s="150">
        <f t="shared" si="33"/>
        <v>0</v>
      </c>
      <c r="CF85" s="150">
        <f t="shared" si="33"/>
        <v>0</v>
      </c>
      <c r="CG85" s="150">
        <f t="shared" si="33"/>
        <v>0</v>
      </c>
      <c r="CH85" s="150">
        <f t="shared" si="33"/>
        <v>0</v>
      </c>
      <c r="CI85" s="150">
        <f t="shared" si="33"/>
        <v>0</v>
      </c>
      <c r="CJ85" s="150">
        <f t="shared" si="33"/>
        <v>0</v>
      </c>
      <c r="CK85" s="150">
        <f t="shared" si="33"/>
        <v>0</v>
      </c>
      <c r="CL85" s="150">
        <f t="shared" si="33"/>
        <v>0</v>
      </c>
      <c r="CM85" s="150">
        <f t="shared" si="33"/>
        <v>0</v>
      </c>
      <c r="CN85" s="150">
        <f t="shared" si="33"/>
        <v>0</v>
      </c>
      <c r="CO85" s="150">
        <f t="shared" si="33"/>
        <v>0</v>
      </c>
      <c r="CP85" s="150">
        <f t="shared" si="33"/>
        <v>0</v>
      </c>
      <c r="CQ85" s="150">
        <f t="shared" si="33"/>
        <v>0</v>
      </c>
      <c r="CR85" s="150">
        <f t="shared" si="33"/>
        <v>0</v>
      </c>
      <c r="CS85" s="150">
        <f t="shared" si="33"/>
        <v>0</v>
      </c>
      <c r="CT85" s="150">
        <f t="shared" si="33"/>
        <v>0</v>
      </c>
      <c r="CU85" s="150">
        <f t="shared" si="33"/>
        <v>0</v>
      </c>
      <c r="CV85" s="150">
        <f t="shared" si="33"/>
        <v>0</v>
      </c>
      <c r="CW85" s="150">
        <f t="shared" si="33"/>
        <v>0</v>
      </c>
      <c r="CX85" s="150">
        <f t="shared" si="33"/>
        <v>0</v>
      </c>
      <c r="CY85" s="150">
        <f t="shared" si="33"/>
        <v>0</v>
      </c>
      <c r="CZ85" s="150">
        <f t="shared" si="33"/>
        <v>0</v>
      </c>
      <c r="DA85" s="150">
        <f t="shared" si="33"/>
        <v>0</v>
      </c>
      <c r="DB85" s="150">
        <f t="shared" si="33"/>
        <v>0</v>
      </c>
      <c r="DC85" s="150">
        <f t="shared" si="33"/>
        <v>0</v>
      </c>
      <c r="DD85" s="150">
        <f t="shared" si="33"/>
        <v>0</v>
      </c>
      <c r="DE85" s="150">
        <f t="shared" si="33"/>
        <v>0</v>
      </c>
      <c r="DF85" s="150">
        <f t="shared" si="33"/>
        <v>0</v>
      </c>
      <c r="DG85" s="150">
        <f t="shared" si="33"/>
        <v>0</v>
      </c>
      <c r="DH85" s="150">
        <f t="shared" si="33"/>
        <v>0</v>
      </c>
      <c r="DI85" s="150">
        <f t="shared" si="33"/>
        <v>0</v>
      </c>
      <c r="DJ85" s="150">
        <f t="shared" si="33"/>
        <v>0</v>
      </c>
      <c r="DK85" s="150">
        <f t="shared" si="33"/>
        <v>0</v>
      </c>
      <c r="DL85" s="150">
        <f t="shared" si="33"/>
        <v>0</v>
      </c>
      <c r="DM85" s="150">
        <f t="shared" si="33"/>
        <v>0</v>
      </c>
      <c r="DN85" s="150">
        <f t="shared" si="33"/>
        <v>0</v>
      </c>
      <c r="DO85" s="150">
        <f t="shared" si="33"/>
        <v>0</v>
      </c>
      <c r="DP85" s="150">
        <f t="shared" si="33"/>
        <v>0</v>
      </c>
      <c r="DQ85" s="150">
        <f t="shared" si="33"/>
        <v>0</v>
      </c>
      <c r="DR85" s="150">
        <f t="shared" si="33"/>
        <v>0</v>
      </c>
      <c r="DS85" s="150">
        <f t="shared" si="33"/>
        <v>0</v>
      </c>
      <c r="DT85" s="150">
        <f t="shared" si="33"/>
        <v>0</v>
      </c>
      <c r="DU85" s="150">
        <f t="shared" si="33"/>
        <v>0</v>
      </c>
      <c r="DV85" s="150">
        <f t="shared" si="33"/>
        <v>0</v>
      </c>
      <c r="DW85" s="150">
        <f t="shared" si="33"/>
        <v>0</v>
      </c>
      <c r="DX85" s="150">
        <f t="shared" si="33"/>
        <v>0</v>
      </c>
      <c r="DY85" s="150">
        <f t="shared" si="33"/>
        <v>0</v>
      </c>
      <c r="DZ85" s="150">
        <f t="shared" ref="DZ85:GK85" si="34">SUM(DZ73:DZ74)-SUM(DZ80:DZ81)</f>
        <v>0</v>
      </c>
      <c r="EA85" s="150">
        <f t="shared" si="34"/>
        <v>0</v>
      </c>
      <c r="EB85" s="150">
        <f t="shared" si="34"/>
        <v>0</v>
      </c>
      <c r="EC85" s="150">
        <f t="shared" si="34"/>
        <v>0</v>
      </c>
      <c r="ED85" s="150">
        <f t="shared" si="34"/>
        <v>0</v>
      </c>
      <c r="EE85" s="150">
        <f t="shared" si="34"/>
        <v>0</v>
      </c>
      <c r="EF85" s="150">
        <f t="shared" si="34"/>
        <v>0</v>
      </c>
      <c r="EG85" s="150">
        <f t="shared" si="34"/>
        <v>0</v>
      </c>
      <c r="EH85" s="150">
        <f t="shared" si="34"/>
        <v>0</v>
      </c>
      <c r="EI85" s="150">
        <f t="shared" si="34"/>
        <v>0</v>
      </c>
      <c r="EJ85" s="150">
        <f t="shared" si="34"/>
        <v>0</v>
      </c>
      <c r="EK85" s="150">
        <f t="shared" si="34"/>
        <v>0</v>
      </c>
      <c r="EL85" s="150">
        <f t="shared" si="34"/>
        <v>0</v>
      </c>
      <c r="EM85" s="150">
        <f t="shared" si="34"/>
        <v>0</v>
      </c>
      <c r="EN85" s="150">
        <f t="shared" si="34"/>
        <v>0</v>
      </c>
      <c r="EO85" s="150">
        <f t="shared" si="34"/>
        <v>0</v>
      </c>
      <c r="EP85" s="150">
        <f t="shared" si="34"/>
        <v>0</v>
      </c>
      <c r="EQ85" s="150">
        <f t="shared" si="34"/>
        <v>0</v>
      </c>
      <c r="ER85" s="150">
        <f t="shared" si="34"/>
        <v>0</v>
      </c>
      <c r="ES85" s="150">
        <f t="shared" si="34"/>
        <v>0</v>
      </c>
      <c r="ET85" s="150">
        <f t="shared" si="34"/>
        <v>0</v>
      </c>
      <c r="EU85" s="150">
        <f t="shared" si="34"/>
        <v>0</v>
      </c>
      <c r="EV85" s="150">
        <f t="shared" si="34"/>
        <v>0</v>
      </c>
      <c r="EW85" s="150">
        <f t="shared" si="34"/>
        <v>0</v>
      </c>
      <c r="EX85" s="150">
        <f t="shared" si="34"/>
        <v>0</v>
      </c>
      <c r="EY85" s="150">
        <f t="shared" si="34"/>
        <v>0</v>
      </c>
      <c r="EZ85" s="150">
        <f t="shared" si="34"/>
        <v>0</v>
      </c>
      <c r="FA85" s="150">
        <f t="shared" si="34"/>
        <v>0</v>
      </c>
      <c r="FB85" s="150">
        <f t="shared" si="34"/>
        <v>0</v>
      </c>
      <c r="FC85" s="150">
        <f t="shared" si="34"/>
        <v>0</v>
      </c>
      <c r="FD85" s="150">
        <f t="shared" si="34"/>
        <v>0</v>
      </c>
      <c r="FE85" s="150">
        <f t="shared" si="34"/>
        <v>0</v>
      </c>
      <c r="FF85" s="150">
        <f t="shared" si="34"/>
        <v>0</v>
      </c>
      <c r="FG85" s="150">
        <f t="shared" si="34"/>
        <v>0</v>
      </c>
      <c r="FH85" s="150">
        <f t="shared" si="34"/>
        <v>0</v>
      </c>
      <c r="FI85" s="150">
        <f t="shared" si="34"/>
        <v>0</v>
      </c>
      <c r="FJ85" s="150">
        <f t="shared" si="34"/>
        <v>0</v>
      </c>
      <c r="FK85" s="150">
        <f t="shared" si="34"/>
        <v>0</v>
      </c>
      <c r="FL85" s="150">
        <f t="shared" si="34"/>
        <v>0</v>
      </c>
      <c r="FM85" s="150">
        <f t="shared" si="34"/>
        <v>0</v>
      </c>
      <c r="FN85" s="150">
        <f t="shared" si="34"/>
        <v>0</v>
      </c>
      <c r="FO85" s="150">
        <f t="shared" si="34"/>
        <v>0</v>
      </c>
      <c r="FP85" s="150">
        <f t="shared" si="34"/>
        <v>0</v>
      </c>
      <c r="FQ85" s="150">
        <f t="shared" si="34"/>
        <v>0</v>
      </c>
      <c r="FR85" s="150">
        <f t="shared" si="34"/>
        <v>0</v>
      </c>
      <c r="FS85" s="150">
        <f t="shared" si="34"/>
        <v>0</v>
      </c>
      <c r="FT85" s="150">
        <f t="shared" si="34"/>
        <v>0</v>
      </c>
      <c r="FU85" s="150">
        <f t="shared" si="34"/>
        <v>0</v>
      </c>
      <c r="FV85" s="150">
        <f t="shared" si="34"/>
        <v>0</v>
      </c>
      <c r="FW85" s="150">
        <f t="shared" si="34"/>
        <v>0</v>
      </c>
      <c r="FX85" s="150">
        <f t="shared" si="34"/>
        <v>0</v>
      </c>
      <c r="FY85" s="150">
        <f t="shared" si="34"/>
        <v>0</v>
      </c>
      <c r="FZ85" s="150">
        <f t="shared" si="34"/>
        <v>0</v>
      </c>
      <c r="GA85" s="150">
        <f t="shared" si="34"/>
        <v>0</v>
      </c>
      <c r="GB85" s="150">
        <f t="shared" si="34"/>
        <v>0</v>
      </c>
      <c r="GC85" s="150">
        <f t="shared" si="34"/>
        <v>0</v>
      </c>
      <c r="GD85" s="150">
        <f t="shared" si="34"/>
        <v>0</v>
      </c>
      <c r="GE85" s="150">
        <f t="shared" si="34"/>
        <v>0</v>
      </c>
      <c r="GF85" s="150">
        <f t="shared" si="34"/>
        <v>0</v>
      </c>
      <c r="GG85" s="150">
        <f t="shared" si="34"/>
        <v>0</v>
      </c>
      <c r="GH85" s="150">
        <f t="shared" si="34"/>
        <v>0</v>
      </c>
      <c r="GI85" s="150">
        <f t="shared" si="34"/>
        <v>0</v>
      </c>
      <c r="GJ85" s="150">
        <f t="shared" si="34"/>
        <v>0</v>
      </c>
      <c r="GK85" s="150">
        <f t="shared" si="34"/>
        <v>0</v>
      </c>
      <c r="GL85" s="150">
        <f t="shared" ref="GL85:IW85" si="35">SUM(GL73:GL74)-SUM(GL80:GL81)</f>
        <v>0</v>
      </c>
      <c r="GM85" s="150">
        <f t="shared" si="35"/>
        <v>0</v>
      </c>
      <c r="GN85" s="150">
        <f t="shared" si="35"/>
        <v>0</v>
      </c>
      <c r="GO85" s="150">
        <f t="shared" si="35"/>
        <v>0</v>
      </c>
      <c r="GP85" s="150">
        <f t="shared" si="35"/>
        <v>0</v>
      </c>
      <c r="GQ85" s="150">
        <f t="shared" si="35"/>
        <v>0</v>
      </c>
      <c r="GR85" s="150">
        <f t="shared" si="35"/>
        <v>0</v>
      </c>
      <c r="GS85" s="150">
        <f t="shared" si="35"/>
        <v>0</v>
      </c>
      <c r="GT85" s="150">
        <f t="shared" si="35"/>
        <v>0</v>
      </c>
      <c r="GU85" s="150">
        <f t="shared" si="35"/>
        <v>0</v>
      </c>
      <c r="GV85" s="150">
        <f t="shared" si="35"/>
        <v>0</v>
      </c>
      <c r="GW85" s="150">
        <f t="shared" si="35"/>
        <v>0</v>
      </c>
      <c r="GX85" s="150">
        <f t="shared" si="35"/>
        <v>0</v>
      </c>
      <c r="GY85" s="150">
        <f t="shared" si="35"/>
        <v>0</v>
      </c>
      <c r="GZ85" s="150">
        <f t="shared" si="35"/>
        <v>0</v>
      </c>
      <c r="HA85" s="150">
        <f t="shared" si="35"/>
        <v>0</v>
      </c>
      <c r="HB85" s="150">
        <f t="shared" si="35"/>
        <v>0</v>
      </c>
      <c r="HC85" s="150">
        <f t="shared" si="35"/>
        <v>0</v>
      </c>
      <c r="HD85" s="150">
        <f t="shared" si="35"/>
        <v>0</v>
      </c>
      <c r="HE85" s="150">
        <f t="shared" si="35"/>
        <v>0</v>
      </c>
      <c r="HF85" s="150">
        <f t="shared" si="35"/>
        <v>0</v>
      </c>
      <c r="HG85" s="150">
        <f t="shared" si="35"/>
        <v>0</v>
      </c>
      <c r="HH85" s="150">
        <f t="shared" si="35"/>
        <v>0</v>
      </c>
      <c r="HI85" s="150">
        <f t="shared" si="35"/>
        <v>0</v>
      </c>
      <c r="HJ85" s="150">
        <f t="shared" si="35"/>
        <v>0</v>
      </c>
      <c r="HK85" s="150">
        <f t="shared" si="35"/>
        <v>0</v>
      </c>
      <c r="HL85" s="150">
        <f t="shared" si="35"/>
        <v>0</v>
      </c>
      <c r="HM85" s="150">
        <f t="shared" si="35"/>
        <v>0</v>
      </c>
      <c r="HN85" s="150">
        <f t="shared" si="35"/>
        <v>0</v>
      </c>
      <c r="HO85" s="150">
        <f t="shared" si="35"/>
        <v>0</v>
      </c>
      <c r="HP85" s="150">
        <f t="shared" si="35"/>
        <v>0</v>
      </c>
      <c r="HQ85" s="150">
        <f t="shared" si="35"/>
        <v>0</v>
      </c>
      <c r="HR85" s="150">
        <f t="shared" si="35"/>
        <v>0</v>
      </c>
      <c r="HS85" s="150">
        <f t="shared" si="35"/>
        <v>0</v>
      </c>
      <c r="HT85" s="150">
        <f t="shared" si="35"/>
        <v>0</v>
      </c>
      <c r="HU85" s="150">
        <f t="shared" si="35"/>
        <v>0</v>
      </c>
      <c r="HV85" s="150">
        <f t="shared" si="35"/>
        <v>0</v>
      </c>
      <c r="HW85" s="150">
        <f t="shared" si="35"/>
        <v>0</v>
      </c>
      <c r="HX85" s="150">
        <f t="shared" si="35"/>
        <v>0</v>
      </c>
      <c r="HY85" s="150">
        <f t="shared" si="35"/>
        <v>0</v>
      </c>
      <c r="HZ85" s="150">
        <f t="shared" si="35"/>
        <v>0</v>
      </c>
      <c r="IA85" s="150">
        <f t="shared" si="35"/>
        <v>0</v>
      </c>
      <c r="IB85" s="150">
        <f t="shared" si="35"/>
        <v>0</v>
      </c>
      <c r="IC85" s="150">
        <f t="shared" si="35"/>
        <v>0</v>
      </c>
      <c r="ID85" s="150">
        <f t="shared" si="35"/>
        <v>0</v>
      </c>
      <c r="IE85" s="150">
        <f t="shared" si="35"/>
        <v>0</v>
      </c>
      <c r="IF85" s="150">
        <f t="shared" si="35"/>
        <v>0</v>
      </c>
      <c r="IG85" s="150">
        <f t="shared" si="35"/>
        <v>0</v>
      </c>
      <c r="IH85" s="150">
        <f t="shared" si="35"/>
        <v>0</v>
      </c>
      <c r="II85" s="150">
        <f t="shared" si="35"/>
        <v>0</v>
      </c>
      <c r="IJ85" s="150">
        <f t="shared" si="35"/>
        <v>0</v>
      </c>
      <c r="IK85" s="150">
        <f t="shared" si="35"/>
        <v>0</v>
      </c>
      <c r="IL85" s="150">
        <f t="shared" si="35"/>
        <v>0</v>
      </c>
      <c r="IM85" s="150">
        <f t="shared" si="35"/>
        <v>0</v>
      </c>
      <c r="IN85" s="150">
        <f t="shared" si="35"/>
        <v>0</v>
      </c>
      <c r="IO85" s="150">
        <f t="shared" si="35"/>
        <v>0</v>
      </c>
      <c r="IP85" s="150">
        <f t="shared" si="35"/>
        <v>0</v>
      </c>
      <c r="IQ85" s="150">
        <f t="shared" si="35"/>
        <v>0</v>
      </c>
      <c r="IR85" s="150">
        <f t="shared" si="35"/>
        <v>0</v>
      </c>
      <c r="IS85" s="150">
        <f t="shared" si="35"/>
        <v>0</v>
      </c>
      <c r="IT85" s="150">
        <f t="shared" si="35"/>
        <v>0</v>
      </c>
      <c r="IU85" s="150">
        <f t="shared" si="35"/>
        <v>0</v>
      </c>
      <c r="IV85" s="150">
        <f t="shared" si="35"/>
        <v>0</v>
      </c>
      <c r="IW85" s="150">
        <f t="shared" si="35"/>
        <v>0</v>
      </c>
      <c r="IX85" s="150">
        <f t="shared" ref="IX85:KS85" si="36">SUM(IX73:IX74)-SUM(IX80:IX81)</f>
        <v>0</v>
      </c>
      <c r="IY85" s="150">
        <f t="shared" si="36"/>
        <v>0</v>
      </c>
      <c r="IZ85" s="150">
        <f t="shared" si="36"/>
        <v>0</v>
      </c>
      <c r="JA85" s="150">
        <f t="shared" si="36"/>
        <v>0</v>
      </c>
      <c r="JB85" s="150">
        <f t="shared" si="36"/>
        <v>0</v>
      </c>
      <c r="JC85" s="150">
        <f t="shared" si="36"/>
        <v>0</v>
      </c>
      <c r="JD85" s="150">
        <f t="shared" si="36"/>
        <v>0</v>
      </c>
      <c r="JE85" s="150">
        <f t="shared" si="36"/>
        <v>0</v>
      </c>
      <c r="JF85" s="150">
        <f t="shared" si="36"/>
        <v>0</v>
      </c>
      <c r="JG85" s="150">
        <f t="shared" si="36"/>
        <v>0</v>
      </c>
      <c r="JH85" s="150">
        <f t="shared" si="36"/>
        <v>0</v>
      </c>
      <c r="JI85" s="150">
        <f t="shared" si="36"/>
        <v>0</v>
      </c>
      <c r="JJ85" s="150">
        <f t="shared" si="36"/>
        <v>0</v>
      </c>
      <c r="JK85" s="150">
        <f t="shared" si="36"/>
        <v>0</v>
      </c>
      <c r="JL85" s="150">
        <f t="shared" si="36"/>
        <v>0</v>
      </c>
      <c r="JM85" s="150">
        <f t="shared" si="36"/>
        <v>0</v>
      </c>
      <c r="JN85" s="150">
        <f t="shared" si="36"/>
        <v>0</v>
      </c>
      <c r="JO85" s="150">
        <f t="shared" si="36"/>
        <v>0</v>
      </c>
      <c r="JP85" s="150">
        <f t="shared" si="36"/>
        <v>0</v>
      </c>
      <c r="JQ85" s="150">
        <f t="shared" si="36"/>
        <v>0</v>
      </c>
      <c r="JR85" s="150">
        <f t="shared" si="36"/>
        <v>0</v>
      </c>
      <c r="JS85" s="150">
        <f t="shared" si="36"/>
        <v>0</v>
      </c>
      <c r="JT85" s="150">
        <f t="shared" si="36"/>
        <v>0</v>
      </c>
      <c r="JU85" s="150">
        <f t="shared" si="36"/>
        <v>0</v>
      </c>
      <c r="JV85" s="150">
        <f t="shared" si="36"/>
        <v>0</v>
      </c>
      <c r="JW85" s="150">
        <f t="shared" si="36"/>
        <v>0</v>
      </c>
      <c r="JX85" s="150">
        <f t="shared" si="36"/>
        <v>0</v>
      </c>
      <c r="JY85" s="150">
        <f t="shared" si="36"/>
        <v>0</v>
      </c>
      <c r="JZ85" s="150">
        <f t="shared" si="36"/>
        <v>0</v>
      </c>
      <c r="KA85" s="150">
        <f t="shared" si="36"/>
        <v>0</v>
      </c>
      <c r="KB85" s="150">
        <f t="shared" si="36"/>
        <v>0</v>
      </c>
      <c r="KC85" s="150">
        <f t="shared" si="36"/>
        <v>0</v>
      </c>
      <c r="KD85" s="150">
        <f t="shared" si="36"/>
        <v>0</v>
      </c>
      <c r="KE85" s="150">
        <f t="shared" si="36"/>
        <v>0</v>
      </c>
      <c r="KF85" s="150">
        <f t="shared" si="36"/>
        <v>0</v>
      </c>
      <c r="KG85" s="150">
        <f t="shared" si="36"/>
        <v>0</v>
      </c>
      <c r="KH85" s="150">
        <f t="shared" si="36"/>
        <v>0</v>
      </c>
      <c r="KI85" s="150">
        <f t="shared" si="36"/>
        <v>0</v>
      </c>
      <c r="KJ85" s="150">
        <f t="shared" si="36"/>
        <v>0</v>
      </c>
      <c r="KK85" s="150">
        <f t="shared" si="36"/>
        <v>0</v>
      </c>
      <c r="KL85" s="150">
        <f t="shared" si="36"/>
        <v>0</v>
      </c>
      <c r="KM85" s="150">
        <f t="shared" si="36"/>
        <v>0</v>
      </c>
      <c r="KN85" s="150">
        <f t="shared" si="36"/>
        <v>0</v>
      </c>
      <c r="KO85" s="150">
        <f t="shared" si="36"/>
        <v>0</v>
      </c>
      <c r="KP85" s="150">
        <f t="shared" si="36"/>
        <v>0</v>
      </c>
      <c r="KQ85" s="150">
        <f t="shared" si="36"/>
        <v>0</v>
      </c>
      <c r="KR85" s="150">
        <f t="shared" si="36"/>
        <v>0</v>
      </c>
      <c r="KS85" s="150">
        <f t="shared" si="36"/>
        <v>0</v>
      </c>
      <c r="KT85" s="19"/>
    </row>
    <row r="86" spans="2:306" ht="18.75">
      <c r="B86" s="173"/>
      <c r="C86" s="134"/>
      <c r="D86" s="148" t="s">
        <v>142</v>
      </c>
      <c r="E86" s="151">
        <v>0</v>
      </c>
      <c r="F86" s="135"/>
      <c r="G86" s="134"/>
      <c r="H86" s="138" t="s">
        <v>143</v>
      </c>
      <c r="I86" s="139">
        <v>0</v>
      </c>
      <c r="J86" s="19"/>
      <c r="L86" s="80" t="s">
        <v>144</v>
      </c>
      <c r="M86" s="80" t="s">
        <v>145</v>
      </c>
      <c r="N86" s="80" t="s">
        <v>146</v>
      </c>
      <c r="P86" s="134"/>
      <c r="Q86" s="148" t="s">
        <v>147</v>
      </c>
      <c r="R86" s="149">
        <f>R75-R82</f>
        <v>0</v>
      </c>
      <c r="S86" s="150">
        <f t="shared" ref="S86:CD88" si="37">S75-S82</f>
        <v>0</v>
      </c>
      <c r="T86" s="150">
        <f t="shared" si="37"/>
        <v>0</v>
      </c>
      <c r="U86" s="150">
        <f t="shared" si="37"/>
        <v>0</v>
      </c>
      <c r="V86" s="150">
        <f t="shared" si="37"/>
        <v>0</v>
      </c>
      <c r="W86" s="150">
        <f t="shared" si="37"/>
        <v>0</v>
      </c>
      <c r="X86" s="150">
        <f t="shared" si="37"/>
        <v>0</v>
      </c>
      <c r="Y86" s="150">
        <f t="shared" si="37"/>
        <v>0</v>
      </c>
      <c r="Z86" s="150">
        <f t="shared" si="37"/>
        <v>0</v>
      </c>
      <c r="AA86" s="150">
        <f t="shared" si="37"/>
        <v>0</v>
      </c>
      <c r="AB86" s="150">
        <f t="shared" si="37"/>
        <v>0</v>
      </c>
      <c r="AC86" s="150">
        <f t="shared" si="37"/>
        <v>0</v>
      </c>
      <c r="AD86" s="150">
        <f t="shared" si="37"/>
        <v>0</v>
      </c>
      <c r="AE86" s="150">
        <f t="shared" si="37"/>
        <v>0</v>
      </c>
      <c r="AF86" s="150">
        <f t="shared" si="37"/>
        <v>0</v>
      </c>
      <c r="AG86" s="150">
        <f t="shared" si="37"/>
        <v>0</v>
      </c>
      <c r="AH86" s="150">
        <f t="shared" si="37"/>
        <v>0</v>
      </c>
      <c r="AI86" s="150">
        <f t="shared" si="37"/>
        <v>0</v>
      </c>
      <c r="AJ86" s="150">
        <f t="shared" si="37"/>
        <v>0</v>
      </c>
      <c r="AK86" s="150">
        <f t="shared" si="37"/>
        <v>0</v>
      </c>
      <c r="AL86" s="150">
        <f t="shared" si="37"/>
        <v>0</v>
      </c>
      <c r="AM86" s="150">
        <f t="shared" si="37"/>
        <v>0</v>
      </c>
      <c r="AN86" s="150">
        <f t="shared" si="37"/>
        <v>0</v>
      </c>
      <c r="AO86" s="150">
        <f t="shared" si="37"/>
        <v>0</v>
      </c>
      <c r="AP86" s="150">
        <f t="shared" si="37"/>
        <v>0</v>
      </c>
      <c r="AQ86" s="150">
        <f t="shared" si="37"/>
        <v>0</v>
      </c>
      <c r="AR86" s="150">
        <f t="shared" si="37"/>
        <v>0</v>
      </c>
      <c r="AS86" s="150">
        <f t="shared" si="37"/>
        <v>0</v>
      </c>
      <c r="AT86" s="150">
        <f t="shared" si="37"/>
        <v>0</v>
      </c>
      <c r="AU86" s="150">
        <f t="shared" si="37"/>
        <v>0</v>
      </c>
      <c r="AV86" s="150">
        <f t="shared" si="37"/>
        <v>0</v>
      </c>
      <c r="AW86" s="150">
        <f t="shared" si="37"/>
        <v>0</v>
      </c>
      <c r="AX86" s="150">
        <f t="shared" si="37"/>
        <v>0</v>
      </c>
      <c r="AY86" s="150">
        <f t="shared" si="37"/>
        <v>0</v>
      </c>
      <c r="AZ86" s="150">
        <f t="shared" si="37"/>
        <v>0</v>
      </c>
      <c r="BA86" s="150">
        <f t="shared" si="37"/>
        <v>0</v>
      </c>
      <c r="BB86" s="150">
        <f t="shared" si="37"/>
        <v>0</v>
      </c>
      <c r="BC86" s="150">
        <f t="shared" si="37"/>
        <v>0</v>
      </c>
      <c r="BD86" s="150">
        <f t="shared" si="37"/>
        <v>0</v>
      </c>
      <c r="BE86" s="150">
        <f t="shared" si="37"/>
        <v>0</v>
      </c>
      <c r="BF86" s="150">
        <f t="shared" si="37"/>
        <v>0</v>
      </c>
      <c r="BG86" s="150">
        <f t="shared" si="37"/>
        <v>0</v>
      </c>
      <c r="BH86" s="150">
        <f t="shared" si="37"/>
        <v>0</v>
      </c>
      <c r="BI86" s="150">
        <f t="shared" si="37"/>
        <v>0</v>
      </c>
      <c r="BJ86" s="150">
        <f t="shared" si="37"/>
        <v>0</v>
      </c>
      <c r="BK86" s="150">
        <f t="shared" si="37"/>
        <v>0</v>
      </c>
      <c r="BL86" s="150">
        <f t="shared" si="37"/>
        <v>0</v>
      </c>
      <c r="BM86" s="150">
        <f t="shared" si="37"/>
        <v>0</v>
      </c>
      <c r="BN86" s="150">
        <f t="shared" si="37"/>
        <v>0</v>
      </c>
      <c r="BO86" s="150">
        <f t="shared" si="37"/>
        <v>0</v>
      </c>
      <c r="BP86" s="150">
        <f t="shared" si="37"/>
        <v>0</v>
      </c>
      <c r="BQ86" s="150">
        <f t="shared" si="37"/>
        <v>0</v>
      </c>
      <c r="BR86" s="150">
        <f t="shared" si="37"/>
        <v>0</v>
      </c>
      <c r="BS86" s="150">
        <f t="shared" si="37"/>
        <v>0</v>
      </c>
      <c r="BT86" s="150">
        <f t="shared" si="37"/>
        <v>0</v>
      </c>
      <c r="BU86" s="150">
        <f t="shared" si="37"/>
        <v>0</v>
      </c>
      <c r="BV86" s="150">
        <f t="shared" si="37"/>
        <v>0</v>
      </c>
      <c r="BW86" s="150">
        <f t="shared" si="37"/>
        <v>0</v>
      </c>
      <c r="BX86" s="150">
        <f t="shared" si="37"/>
        <v>0</v>
      </c>
      <c r="BY86" s="150">
        <f t="shared" si="37"/>
        <v>0</v>
      </c>
      <c r="BZ86" s="150">
        <f t="shared" si="37"/>
        <v>0</v>
      </c>
      <c r="CA86" s="150">
        <f t="shared" si="37"/>
        <v>0</v>
      </c>
      <c r="CB86" s="150">
        <f t="shared" si="37"/>
        <v>0</v>
      </c>
      <c r="CC86" s="150">
        <f t="shared" si="37"/>
        <v>0</v>
      </c>
      <c r="CD86" s="150">
        <f t="shared" si="37"/>
        <v>0</v>
      </c>
      <c r="CE86" s="150">
        <f t="shared" ref="CE86:EP88" si="38">CE75-CE82</f>
        <v>0</v>
      </c>
      <c r="CF86" s="150">
        <f t="shared" si="38"/>
        <v>0</v>
      </c>
      <c r="CG86" s="150">
        <f t="shared" si="38"/>
        <v>0</v>
      </c>
      <c r="CH86" s="150">
        <f t="shared" si="38"/>
        <v>0</v>
      </c>
      <c r="CI86" s="150">
        <f t="shared" si="38"/>
        <v>0</v>
      </c>
      <c r="CJ86" s="150">
        <f t="shared" si="38"/>
        <v>0</v>
      </c>
      <c r="CK86" s="150">
        <f t="shared" si="38"/>
        <v>0</v>
      </c>
      <c r="CL86" s="150">
        <f t="shared" si="38"/>
        <v>0</v>
      </c>
      <c r="CM86" s="150">
        <f t="shared" si="38"/>
        <v>0</v>
      </c>
      <c r="CN86" s="150">
        <f t="shared" si="38"/>
        <v>0</v>
      </c>
      <c r="CO86" s="150">
        <f t="shared" si="38"/>
        <v>0</v>
      </c>
      <c r="CP86" s="150">
        <f t="shared" si="38"/>
        <v>0</v>
      </c>
      <c r="CQ86" s="150">
        <f t="shared" si="38"/>
        <v>0</v>
      </c>
      <c r="CR86" s="150">
        <f t="shared" si="38"/>
        <v>0</v>
      </c>
      <c r="CS86" s="150">
        <f t="shared" si="38"/>
        <v>0</v>
      </c>
      <c r="CT86" s="150">
        <f t="shared" si="38"/>
        <v>0</v>
      </c>
      <c r="CU86" s="150">
        <f t="shared" si="38"/>
        <v>0</v>
      </c>
      <c r="CV86" s="150">
        <f t="shared" si="38"/>
        <v>0</v>
      </c>
      <c r="CW86" s="150">
        <f t="shared" si="38"/>
        <v>0</v>
      </c>
      <c r="CX86" s="150">
        <f t="shared" si="38"/>
        <v>0</v>
      </c>
      <c r="CY86" s="150">
        <f t="shared" si="38"/>
        <v>0</v>
      </c>
      <c r="CZ86" s="150">
        <f t="shared" si="38"/>
        <v>0</v>
      </c>
      <c r="DA86" s="150">
        <f t="shared" si="38"/>
        <v>0</v>
      </c>
      <c r="DB86" s="150">
        <f t="shared" si="38"/>
        <v>0</v>
      </c>
      <c r="DC86" s="150">
        <f t="shared" si="38"/>
        <v>0</v>
      </c>
      <c r="DD86" s="150">
        <f t="shared" si="38"/>
        <v>0</v>
      </c>
      <c r="DE86" s="150">
        <f t="shared" si="38"/>
        <v>0</v>
      </c>
      <c r="DF86" s="150">
        <f t="shared" si="38"/>
        <v>0</v>
      </c>
      <c r="DG86" s="150">
        <f t="shared" si="38"/>
        <v>0</v>
      </c>
      <c r="DH86" s="150">
        <f t="shared" si="38"/>
        <v>0</v>
      </c>
      <c r="DI86" s="150">
        <f t="shared" si="38"/>
        <v>0</v>
      </c>
      <c r="DJ86" s="150">
        <f t="shared" si="38"/>
        <v>0</v>
      </c>
      <c r="DK86" s="150">
        <f t="shared" si="38"/>
        <v>0</v>
      </c>
      <c r="DL86" s="150">
        <f t="shared" si="38"/>
        <v>0</v>
      </c>
      <c r="DM86" s="150">
        <f t="shared" si="38"/>
        <v>0</v>
      </c>
      <c r="DN86" s="150">
        <f t="shared" si="38"/>
        <v>0</v>
      </c>
      <c r="DO86" s="150">
        <f t="shared" si="38"/>
        <v>0</v>
      </c>
      <c r="DP86" s="150">
        <f t="shared" si="38"/>
        <v>0</v>
      </c>
      <c r="DQ86" s="150">
        <f t="shared" si="38"/>
        <v>0</v>
      </c>
      <c r="DR86" s="150">
        <f t="shared" si="38"/>
        <v>0</v>
      </c>
      <c r="DS86" s="150">
        <f t="shared" si="38"/>
        <v>0</v>
      </c>
      <c r="DT86" s="150">
        <f t="shared" si="38"/>
        <v>0</v>
      </c>
      <c r="DU86" s="150">
        <f t="shared" si="38"/>
        <v>0</v>
      </c>
      <c r="DV86" s="150">
        <f t="shared" si="38"/>
        <v>0</v>
      </c>
      <c r="DW86" s="150">
        <f t="shared" si="38"/>
        <v>0</v>
      </c>
      <c r="DX86" s="150">
        <f t="shared" si="38"/>
        <v>0</v>
      </c>
      <c r="DY86" s="150">
        <f t="shared" si="38"/>
        <v>0</v>
      </c>
      <c r="DZ86" s="150">
        <f t="shared" si="38"/>
        <v>0</v>
      </c>
      <c r="EA86" s="150">
        <f t="shared" si="38"/>
        <v>0</v>
      </c>
      <c r="EB86" s="150">
        <f t="shared" si="38"/>
        <v>0</v>
      </c>
      <c r="EC86" s="150">
        <f t="shared" si="38"/>
        <v>0</v>
      </c>
      <c r="ED86" s="150">
        <f t="shared" si="38"/>
        <v>0</v>
      </c>
      <c r="EE86" s="150">
        <f t="shared" si="38"/>
        <v>0</v>
      </c>
      <c r="EF86" s="150">
        <f t="shared" si="38"/>
        <v>0</v>
      </c>
      <c r="EG86" s="150">
        <f t="shared" si="38"/>
        <v>0</v>
      </c>
      <c r="EH86" s="150">
        <f t="shared" si="38"/>
        <v>0</v>
      </c>
      <c r="EI86" s="150">
        <f t="shared" si="38"/>
        <v>0</v>
      </c>
      <c r="EJ86" s="150">
        <f t="shared" si="38"/>
        <v>0</v>
      </c>
      <c r="EK86" s="150">
        <f t="shared" si="38"/>
        <v>0</v>
      </c>
      <c r="EL86" s="150">
        <f t="shared" si="38"/>
        <v>0</v>
      </c>
      <c r="EM86" s="150">
        <f t="shared" si="38"/>
        <v>0</v>
      </c>
      <c r="EN86" s="150">
        <f t="shared" si="38"/>
        <v>0</v>
      </c>
      <c r="EO86" s="150">
        <f t="shared" si="38"/>
        <v>0</v>
      </c>
      <c r="EP86" s="150">
        <f t="shared" si="38"/>
        <v>0</v>
      </c>
      <c r="EQ86" s="150">
        <f t="shared" ref="EQ86:HB88" si="39">EQ75-EQ82</f>
        <v>0</v>
      </c>
      <c r="ER86" s="150">
        <f t="shared" si="39"/>
        <v>0</v>
      </c>
      <c r="ES86" s="150">
        <f t="shared" si="39"/>
        <v>0</v>
      </c>
      <c r="ET86" s="150">
        <f t="shared" si="39"/>
        <v>0</v>
      </c>
      <c r="EU86" s="150">
        <f t="shared" si="39"/>
        <v>0</v>
      </c>
      <c r="EV86" s="150">
        <f t="shared" si="39"/>
        <v>0</v>
      </c>
      <c r="EW86" s="150">
        <f t="shared" si="39"/>
        <v>0</v>
      </c>
      <c r="EX86" s="150">
        <f t="shared" si="39"/>
        <v>0</v>
      </c>
      <c r="EY86" s="150">
        <f t="shared" si="39"/>
        <v>0</v>
      </c>
      <c r="EZ86" s="150">
        <f t="shared" si="39"/>
        <v>0</v>
      </c>
      <c r="FA86" s="150">
        <f t="shared" si="39"/>
        <v>0</v>
      </c>
      <c r="FB86" s="150">
        <f t="shared" si="39"/>
        <v>0</v>
      </c>
      <c r="FC86" s="150">
        <f t="shared" si="39"/>
        <v>0</v>
      </c>
      <c r="FD86" s="150">
        <f t="shared" si="39"/>
        <v>0</v>
      </c>
      <c r="FE86" s="150">
        <f t="shared" si="39"/>
        <v>0</v>
      </c>
      <c r="FF86" s="150">
        <f t="shared" si="39"/>
        <v>0</v>
      </c>
      <c r="FG86" s="150">
        <f t="shared" si="39"/>
        <v>0</v>
      </c>
      <c r="FH86" s="150">
        <f t="shared" si="39"/>
        <v>0</v>
      </c>
      <c r="FI86" s="150">
        <f t="shared" si="39"/>
        <v>0</v>
      </c>
      <c r="FJ86" s="150">
        <f t="shared" si="39"/>
        <v>0</v>
      </c>
      <c r="FK86" s="150">
        <f t="shared" si="39"/>
        <v>0</v>
      </c>
      <c r="FL86" s="150">
        <f t="shared" si="39"/>
        <v>0</v>
      </c>
      <c r="FM86" s="150">
        <f t="shared" si="39"/>
        <v>0</v>
      </c>
      <c r="FN86" s="150">
        <f t="shared" si="39"/>
        <v>0</v>
      </c>
      <c r="FO86" s="150">
        <f t="shared" si="39"/>
        <v>0</v>
      </c>
      <c r="FP86" s="150">
        <f t="shared" si="39"/>
        <v>0</v>
      </c>
      <c r="FQ86" s="150">
        <f t="shared" si="39"/>
        <v>0</v>
      </c>
      <c r="FR86" s="150">
        <f t="shared" si="39"/>
        <v>0</v>
      </c>
      <c r="FS86" s="150">
        <f t="shared" si="39"/>
        <v>0</v>
      </c>
      <c r="FT86" s="150">
        <f t="shared" si="39"/>
        <v>0</v>
      </c>
      <c r="FU86" s="150">
        <f t="shared" si="39"/>
        <v>0</v>
      </c>
      <c r="FV86" s="150">
        <f t="shared" si="39"/>
        <v>0</v>
      </c>
      <c r="FW86" s="150">
        <f t="shared" si="39"/>
        <v>0</v>
      </c>
      <c r="FX86" s="150">
        <f t="shared" si="39"/>
        <v>0</v>
      </c>
      <c r="FY86" s="150">
        <f t="shared" si="39"/>
        <v>0</v>
      </c>
      <c r="FZ86" s="150">
        <f t="shared" si="39"/>
        <v>0</v>
      </c>
      <c r="GA86" s="150">
        <f t="shared" si="39"/>
        <v>0</v>
      </c>
      <c r="GB86" s="150">
        <f t="shared" si="39"/>
        <v>0</v>
      </c>
      <c r="GC86" s="150">
        <f t="shared" si="39"/>
        <v>0</v>
      </c>
      <c r="GD86" s="150">
        <f t="shared" si="39"/>
        <v>0</v>
      </c>
      <c r="GE86" s="150">
        <f t="shared" si="39"/>
        <v>0</v>
      </c>
      <c r="GF86" s="150">
        <f t="shared" si="39"/>
        <v>0</v>
      </c>
      <c r="GG86" s="150">
        <f t="shared" si="39"/>
        <v>0</v>
      </c>
      <c r="GH86" s="150">
        <f t="shared" si="39"/>
        <v>0</v>
      </c>
      <c r="GI86" s="150">
        <f t="shared" si="39"/>
        <v>0</v>
      </c>
      <c r="GJ86" s="150">
        <f t="shared" si="39"/>
        <v>0</v>
      </c>
      <c r="GK86" s="150">
        <f t="shared" si="39"/>
        <v>0</v>
      </c>
      <c r="GL86" s="150">
        <f t="shared" si="39"/>
        <v>0</v>
      </c>
      <c r="GM86" s="150">
        <f t="shared" si="39"/>
        <v>0</v>
      </c>
      <c r="GN86" s="150">
        <f t="shared" si="39"/>
        <v>0</v>
      </c>
      <c r="GO86" s="150">
        <f t="shared" si="39"/>
        <v>0</v>
      </c>
      <c r="GP86" s="150">
        <f t="shared" si="39"/>
        <v>0</v>
      </c>
      <c r="GQ86" s="150">
        <f t="shared" si="39"/>
        <v>0</v>
      </c>
      <c r="GR86" s="150">
        <f t="shared" si="39"/>
        <v>0</v>
      </c>
      <c r="GS86" s="150">
        <f t="shared" si="39"/>
        <v>0</v>
      </c>
      <c r="GT86" s="150">
        <f t="shared" si="39"/>
        <v>0</v>
      </c>
      <c r="GU86" s="150">
        <f t="shared" si="39"/>
        <v>0</v>
      </c>
      <c r="GV86" s="150">
        <f t="shared" si="39"/>
        <v>0</v>
      </c>
      <c r="GW86" s="150">
        <f t="shared" si="39"/>
        <v>0</v>
      </c>
      <c r="GX86" s="150">
        <f t="shared" si="39"/>
        <v>0</v>
      </c>
      <c r="GY86" s="150">
        <f t="shared" si="39"/>
        <v>0</v>
      </c>
      <c r="GZ86" s="150">
        <f t="shared" si="39"/>
        <v>0</v>
      </c>
      <c r="HA86" s="150">
        <f t="shared" si="39"/>
        <v>0</v>
      </c>
      <c r="HB86" s="150">
        <f t="shared" si="39"/>
        <v>0</v>
      </c>
      <c r="HC86" s="150">
        <f t="shared" ref="HC86:JN88" si="40">HC75-HC82</f>
        <v>0</v>
      </c>
      <c r="HD86" s="150">
        <f t="shared" si="40"/>
        <v>0</v>
      </c>
      <c r="HE86" s="150">
        <f t="shared" si="40"/>
        <v>0</v>
      </c>
      <c r="HF86" s="150">
        <f t="shared" si="40"/>
        <v>0</v>
      </c>
      <c r="HG86" s="150">
        <f t="shared" si="40"/>
        <v>0</v>
      </c>
      <c r="HH86" s="150">
        <f t="shared" si="40"/>
        <v>0</v>
      </c>
      <c r="HI86" s="150">
        <f t="shared" si="40"/>
        <v>0</v>
      </c>
      <c r="HJ86" s="150">
        <f t="shared" si="40"/>
        <v>0</v>
      </c>
      <c r="HK86" s="150">
        <f t="shared" si="40"/>
        <v>0</v>
      </c>
      <c r="HL86" s="150">
        <f t="shared" si="40"/>
        <v>0</v>
      </c>
      <c r="HM86" s="150">
        <f t="shared" si="40"/>
        <v>0</v>
      </c>
      <c r="HN86" s="150">
        <f t="shared" si="40"/>
        <v>0</v>
      </c>
      <c r="HO86" s="150">
        <f t="shared" si="40"/>
        <v>0</v>
      </c>
      <c r="HP86" s="150">
        <f t="shared" si="40"/>
        <v>0</v>
      </c>
      <c r="HQ86" s="150">
        <f t="shared" si="40"/>
        <v>0</v>
      </c>
      <c r="HR86" s="150">
        <f t="shared" si="40"/>
        <v>0</v>
      </c>
      <c r="HS86" s="150">
        <f t="shared" si="40"/>
        <v>0</v>
      </c>
      <c r="HT86" s="150">
        <f t="shared" si="40"/>
        <v>0</v>
      </c>
      <c r="HU86" s="150">
        <f t="shared" si="40"/>
        <v>0</v>
      </c>
      <c r="HV86" s="150">
        <f t="shared" si="40"/>
        <v>0</v>
      </c>
      <c r="HW86" s="150">
        <f t="shared" si="40"/>
        <v>0</v>
      </c>
      <c r="HX86" s="150">
        <f t="shared" si="40"/>
        <v>0</v>
      </c>
      <c r="HY86" s="150">
        <f t="shared" si="40"/>
        <v>0</v>
      </c>
      <c r="HZ86" s="150">
        <f t="shared" si="40"/>
        <v>0</v>
      </c>
      <c r="IA86" s="150">
        <f t="shared" si="40"/>
        <v>0</v>
      </c>
      <c r="IB86" s="150">
        <f t="shared" si="40"/>
        <v>0</v>
      </c>
      <c r="IC86" s="150">
        <f t="shared" si="40"/>
        <v>0</v>
      </c>
      <c r="ID86" s="150">
        <f t="shared" si="40"/>
        <v>0</v>
      </c>
      <c r="IE86" s="150">
        <f t="shared" si="40"/>
        <v>0</v>
      </c>
      <c r="IF86" s="150">
        <f t="shared" si="40"/>
        <v>0</v>
      </c>
      <c r="IG86" s="150">
        <f t="shared" si="40"/>
        <v>0</v>
      </c>
      <c r="IH86" s="150">
        <f t="shared" si="40"/>
        <v>0</v>
      </c>
      <c r="II86" s="150">
        <f t="shared" si="40"/>
        <v>0</v>
      </c>
      <c r="IJ86" s="150">
        <f t="shared" si="40"/>
        <v>0</v>
      </c>
      <c r="IK86" s="150">
        <f t="shared" si="40"/>
        <v>0</v>
      </c>
      <c r="IL86" s="150">
        <f t="shared" si="40"/>
        <v>0</v>
      </c>
      <c r="IM86" s="150">
        <f t="shared" si="40"/>
        <v>0</v>
      </c>
      <c r="IN86" s="150">
        <f t="shared" si="40"/>
        <v>0</v>
      </c>
      <c r="IO86" s="150">
        <f t="shared" si="40"/>
        <v>0</v>
      </c>
      <c r="IP86" s="150">
        <f t="shared" si="40"/>
        <v>0</v>
      </c>
      <c r="IQ86" s="150">
        <f t="shared" si="40"/>
        <v>0</v>
      </c>
      <c r="IR86" s="150">
        <f t="shared" si="40"/>
        <v>0</v>
      </c>
      <c r="IS86" s="150">
        <f t="shared" si="40"/>
        <v>0</v>
      </c>
      <c r="IT86" s="150">
        <f t="shared" si="40"/>
        <v>0</v>
      </c>
      <c r="IU86" s="150">
        <f t="shared" si="40"/>
        <v>0</v>
      </c>
      <c r="IV86" s="150">
        <f t="shared" si="40"/>
        <v>0</v>
      </c>
      <c r="IW86" s="150">
        <f t="shared" si="40"/>
        <v>0</v>
      </c>
      <c r="IX86" s="150">
        <f t="shared" si="40"/>
        <v>0</v>
      </c>
      <c r="IY86" s="150">
        <f t="shared" si="40"/>
        <v>0</v>
      </c>
      <c r="IZ86" s="150">
        <f t="shared" si="40"/>
        <v>0</v>
      </c>
      <c r="JA86" s="150">
        <f t="shared" si="40"/>
        <v>0</v>
      </c>
      <c r="JB86" s="150">
        <f t="shared" si="40"/>
        <v>0</v>
      </c>
      <c r="JC86" s="150">
        <f t="shared" si="40"/>
        <v>0</v>
      </c>
      <c r="JD86" s="150">
        <f t="shared" si="40"/>
        <v>0</v>
      </c>
      <c r="JE86" s="150">
        <f t="shared" si="40"/>
        <v>0</v>
      </c>
      <c r="JF86" s="150">
        <f t="shared" si="40"/>
        <v>0</v>
      </c>
      <c r="JG86" s="150">
        <f t="shared" si="40"/>
        <v>0</v>
      </c>
      <c r="JH86" s="150">
        <f t="shared" si="40"/>
        <v>0</v>
      </c>
      <c r="JI86" s="150">
        <f t="shared" si="40"/>
        <v>0</v>
      </c>
      <c r="JJ86" s="150">
        <f t="shared" si="40"/>
        <v>0</v>
      </c>
      <c r="JK86" s="150">
        <f t="shared" si="40"/>
        <v>0</v>
      </c>
      <c r="JL86" s="150">
        <f t="shared" si="40"/>
        <v>0</v>
      </c>
      <c r="JM86" s="150">
        <f t="shared" si="40"/>
        <v>0</v>
      </c>
      <c r="JN86" s="150">
        <f t="shared" si="40"/>
        <v>0</v>
      </c>
      <c r="JO86" s="150">
        <f t="shared" ref="JO86:KS88" si="41">JO75-JO82</f>
        <v>0</v>
      </c>
      <c r="JP86" s="150">
        <f t="shared" si="41"/>
        <v>0</v>
      </c>
      <c r="JQ86" s="150">
        <f t="shared" si="41"/>
        <v>0</v>
      </c>
      <c r="JR86" s="150">
        <f t="shared" si="41"/>
        <v>0</v>
      </c>
      <c r="JS86" s="150">
        <f t="shared" si="41"/>
        <v>0</v>
      </c>
      <c r="JT86" s="150">
        <f t="shared" si="41"/>
        <v>0</v>
      </c>
      <c r="JU86" s="150">
        <f t="shared" si="41"/>
        <v>0</v>
      </c>
      <c r="JV86" s="150">
        <f t="shared" si="41"/>
        <v>0</v>
      </c>
      <c r="JW86" s="150">
        <f t="shared" si="41"/>
        <v>0</v>
      </c>
      <c r="JX86" s="150">
        <f t="shared" si="41"/>
        <v>0</v>
      </c>
      <c r="JY86" s="150">
        <f t="shared" si="41"/>
        <v>0</v>
      </c>
      <c r="JZ86" s="150">
        <f t="shared" si="41"/>
        <v>0</v>
      </c>
      <c r="KA86" s="150">
        <f t="shared" si="41"/>
        <v>0</v>
      </c>
      <c r="KB86" s="150">
        <f t="shared" si="41"/>
        <v>0</v>
      </c>
      <c r="KC86" s="150">
        <f t="shared" si="41"/>
        <v>0</v>
      </c>
      <c r="KD86" s="150">
        <f t="shared" si="41"/>
        <v>0</v>
      </c>
      <c r="KE86" s="150">
        <f t="shared" si="41"/>
        <v>0</v>
      </c>
      <c r="KF86" s="150">
        <f t="shared" si="41"/>
        <v>0</v>
      </c>
      <c r="KG86" s="150">
        <f t="shared" si="41"/>
        <v>0</v>
      </c>
      <c r="KH86" s="150">
        <f t="shared" si="41"/>
        <v>0</v>
      </c>
      <c r="KI86" s="150">
        <f t="shared" si="41"/>
        <v>0</v>
      </c>
      <c r="KJ86" s="150">
        <f t="shared" si="41"/>
        <v>0</v>
      </c>
      <c r="KK86" s="150">
        <f t="shared" si="41"/>
        <v>0</v>
      </c>
      <c r="KL86" s="150">
        <f t="shared" si="41"/>
        <v>0</v>
      </c>
      <c r="KM86" s="150">
        <f t="shared" si="41"/>
        <v>0</v>
      </c>
      <c r="KN86" s="150">
        <f t="shared" si="41"/>
        <v>0</v>
      </c>
      <c r="KO86" s="150">
        <f t="shared" si="41"/>
        <v>0</v>
      </c>
      <c r="KP86" s="150">
        <f t="shared" si="41"/>
        <v>0</v>
      </c>
      <c r="KQ86" s="150">
        <f t="shared" si="41"/>
        <v>0</v>
      </c>
      <c r="KR86" s="150">
        <f t="shared" si="41"/>
        <v>0</v>
      </c>
      <c r="KS86" s="150">
        <f t="shared" si="41"/>
        <v>0</v>
      </c>
      <c r="KT86" s="19"/>
    </row>
    <row r="87" spans="2:306" ht="18.75">
      <c r="B87" s="173"/>
      <c r="C87" s="134"/>
      <c r="D87" s="148" t="s">
        <v>148</v>
      </c>
      <c r="E87" s="151">
        <v>0</v>
      </c>
      <c r="F87" s="135"/>
      <c r="G87" s="134"/>
      <c r="H87" s="138" t="s">
        <v>149</v>
      </c>
      <c r="I87" s="139">
        <v>0</v>
      </c>
      <c r="J87" s="19"/>
      <c r="L87" s="143">
        <f>ROUND(MAX(N87,N87^2),2)</f>
        <v>1</v>
      </c>
      <c r="M87" s="144">
        <f>ROUND(IF(SUM(R88:KS88)=0,TAS_RLWPC300,SUMPRODUCT(R88:KS88,TAS_PHHC300)/SUM(R88:KS88)),2)</f>
        <v>52.8</v>
      </c>
      <c r="N87" s="144">
        <f>ROUND(M87/TAS_RLWPC300,2)</f>
        <v>1</v>
      </c>
      <c r="P87" s="134"/>
      <c r="Q87" s="148" t="s">
        <v>150</v>
      </c>
      <c r="R87" s="149">
        <f t="shared" ref="R87:CC88" si="42">R76-R83</f>
        <v>0</v>
      </c>
      <c r="S87" s="150">
        <f t="shared" si="42"/>
        <v>0</v>
      </c>
      <c r="T87" s="150">
        <f t="shared" si="42"/>
        <v>0</v>
      </c>
      <c r="U87" s="150">
        <f t="shared" si="42"/>
        <v>0</v>
      </c>
      <c r="V87" s="150">
        <f t="shared" si="42"/>
        <v>0</v>
      </c>
      <c r="W87" s="150">
        <f t="shared" si="42"/>
        <v>0</v>
      </c>
      <c r="X87" s="150">
        <f t="shared" si="42"/>
        <v>0</v>
      </c>
      <c r="Y87" s="150">
        <f t="shared" si="42"/>
        <v>0</v>
      </c>
      <c r="Z87" s="150">
        <f t="shared" si="42"/>
        <v>0</v>
      </c>
      <c r="AA87" s="150">
        <f t="shared" si="42"/>
        <v>0</v>
      </c>
      <c r="AB87" s="150">
        <f t="shared" si="42"/>
        <v>0</v>
      </c>
      <c r="AC87" s="150">
        <f t="shared" si="42"/>
        <v>0</v>
      </c>
      <c r="AD87" s="150">
        <f t="shared" si="42"/>
        <v>0</v>
      </c>
      <c r="AE87" s="150">
        <f t="shared" si="42"/>
        <v>0</v>
      </c>
      <c r="AF87" s="150">
        <f t="shared" si="42"/>
        <v>0</v>
      </c>
      <c r="AG87" s="150">
        <f t="shared" si="42"/>
        <v>0</v>
      </c>
      <c r="AH87" s="150">
        <f t="shared" si="42"/>
        <v>0</v>
      </c>
      <c r="AI87" s="150">
        <f t="shared" si="42"/>
        <v>0</v>
      </c>
      <c r="AJ87" s="150">
        <f t="shared" si="42"/>
        <v>0</v>
      </c>
      <c r="AK87" s="150">
        <f t="shared" si="42"/>
        <v>0</v>
      </c>
      <c r="AL87" s="150">
        <f t="shared" si="42"/>
        <v>0</v>
      </c>
      <c r="AM87" s="150">
        <f t="shared" si="42"/>
        <v>0</v>
      </c>
      <c r="AN87" s="150">
        <f t="shared" si="42"/>
        <v>0</v>
      </c>
      <c r="AO87" s="150">
        <f t="shared" si="42"/>
        <v>0</v>
      </c>
      <c r="AP87" s="150">
        <f t="shared" si="42"/>
        <v>0</v>
      </c>
      <c r="AQ87" s="150">
        <f t="shared" si="42"/>
        <v>0</v>
      </c>
      <c r="AR87" s="150">
        <f t="shared" si="42"/>
        <v>0</v>
      </c>
      <c r="AS87" s="150">
        <f t="shared" si="42"/>
        <v>0</v>
      </c>
      <c r="AT87" s="150">
        <f t="shared" si="42"/>
        <v>0</v>
      </c>
      <c r="AU87" s="150">
        <f t="shared" si="42"/>
        <v>0</v>
      </c>
      <c r="AV87" s="150">
        <f t="shared" si="42"/>
        <v>0</v>
      </c>
      <c r="AW87" s="150">
        <f t="shared" si="42"/>
        <v>0</v>
      </c>
      <c r="AX87" s="150">
        <f t="shared" si="42"/>
        <v>0</v>
      </c>
      <c r="AY87" s="150">
        <f t="shared" si="42"/>
        <v>0</v>
      </c>
      <c r="AZ87" s="150">
        <f t="shared" si="42"/>
        <v>0</v>
      </c>
      <c r="BA87" s="150">
        <f t="shared" si="42"/>
        <v>0</v>
      </c>
      <c r="BB87" s="150">
        <f t="shared" si="42"/>
        <v>0</v>
      </c>
      <c r="BC87" s="150">
        <f t="shared" si="42"/>
        <v>0</v>
      </c>
      <c r="BD87" s="150">
        <f t="shared" si="42"/>
        <v>0</v>
      </c>
      <c r="BE87" s="150">
        <f t="shared" si="42"/>
        <v>0</v>
      </c>
      <c r="BF87" s="150">
        <f t="shared" si="42"/>
        <v>0</v>
      </c>
      <c r="BG87" s="150">
        <f t="shared" si="42"/>
        <v>0</v>
      </c>
      <c r="BH87" s="150">
        <f t="shared" si="42"/>
        <v>0</v>
      </c>
      <c r="BI87" s="150">
        <f t="shared" si="42"/>
        <v>0</v>
      </c>
      <c r="BJ87" s="150">
        <f t="shared" si="42"/>
        <v>0</v>
      </c>
      <c r="BK87" s="150">
        <f t="shared" si="42"/>
        <v>0</v>
      </c>
      <c r="BL87" s="150">
        <f t="shared" si="42"/>
        <v>0</v>
      </c>
      <c r="BM87" s="150">
        <f t="shared" si="42"/>
        <v>0</v>
      </c>
      <c r="BN87" s="150">
        <f t="shared" si="42"/>
        <v>0</v>
      </c>
      <c r="BO87" s="150">
        <f t="shared" si="42"/>
        <v>0</v>
      </c>
      <c r="BP87" s="150">
        <f t="shared" si="42"/>
        <v>0</v>
      </c>
      <c r="BQ87" s="150">
        <f t="shared" si="42"/>
        <v>0</v>
      </c>
      <c r="BR87" s="150">
        <f t="shared" si="42"/>
        <v>0</v>
      </c>
      <c r="BS87" s="150">
        <f t="shared" si="42"/>
        <v>0</v>
      </c>
      <c r="BT87" s="150">
        <f t="shared" si="42"/>
        <v>0</v>
      </c>
      <c r="BU87" s="150">
        <f t="shared" si="42"/>
        <v>0</v>
      </c>
      <c r="BV87" s="150">
        <f t="shared" si="42"/>
        <v>0</v>
      </c>
      <c r="BW87" s="150">
        <f t="shared" si="42"/>
        <v>0</v>
      </c>
      <c r="BX87" s="150">
        <f t="shared" si="42"/>
        <v>0</v>
      </c>
      <c r="BY87" s="150">
        <f t="shared" si="42"/>
        <v>0</v>
      </c>
      <c r="BZ87" s="150">
        <f t="shared" si="42"/>
        <v>0</v>
      </c>
      <c r="CA87" s="150">
        <f t="shared" si="42"/>
        <v>0</v>
      </c>
      <c r="CB87" s="150">
        <f t="shared" si="42"/>
        <v>0</v>
      </c>
      <c r="CC87" s="150">
        <f t="shared" si="42"/>
        <v>0</v>
      </c>
      <c r="CD87" s="150">
        <f t="shared" si="37"/>
        <v>0</v>
      </c>
      <c r="CE87" s="150">
        <f t="shared" si="38"/>
        <v>0</v>
      </c>
      <c r="CF87" s="150">
        <f t="shared" si="38"/>
        <v>0</v>
      </c>
      <c r="CG87" s="150">
        <f t="shared" si="38"/>
        <v>0</v>
      </c>
      <c r="CH87" s="150">
        <f t="shared" si="38"/>
        <v>0</v>
      </c>
      <c r="CI87" s="150">
        <f t="shared" si="38"/>
        <v>0</v>
      </c>
      <c r="CJ87" s="150">
        <f t="shared" si="38"/>
        <v>0</v>
      </c>
      <c r="CK87" s="150">
        <f t="shared" si="38"/>
        <v>0</v>
      </c>
      <c r="CL87" s="150">
        <f t="shared" si="38"/>
        <v>0</v>
      </c>
      <c r="CM87" s="150">
        <f t="shared" si="38"/>
        <v>0</v>
      </c>
      <c r="CN87" s="150">
        <f t="shared" si="38"/>
        <v>0</v>
      </c>
      <c r="CO87" s="150">
        <f t="shared" si="38"/>
        <v>0</v>
      </c>
      <c r="CP87" s="150">
        <f t="shared" si="38"/>
        <v>0</v>
      </c>
      <c r="CQ87" s="150">
        <f t="shared" si="38"/>
        <v>0</v>
      </c>
      <c r="CR87" s="150">
        <f t="shared" si="38"/>
        <v>0</v>
      </c>
      <c r="CS87" s="150">
        <f t="shared" si="38"/>
        <v>0</v>
      </c>
      <c r="CT87" s="150">
        <f t="shared" si="38"/>
        <v>0</v>
      </c>
      <c r="CU87" s="150">
        <f t="shared" si="38"/>
        <v>0</v>
      </c>
      <c r="CV87" s="150">
        <f t="shared" si="38"/>
        <v>0</v>
      </c>
      <c r="CW87" s="150">
        <f t="shared" si="38"/>
        <v>0</v>
      </c>
      <c r="CX87" s="150">
        <f t="shared" si="38"/>
        <v>0</v>
      </c>
      <c r="CY87" s="150">
        <f t="shared" si="38"/>
        <v>0</v>
      </c>
      <c r="CZ87" s="150">
        <f t="shared" si="38"/>
        <v>0</v>
      </c>
      <c r="DA87" s="150">
        <f t="shared" si="38"/>
        <v>0</v>
      </c>
      <c r="DB87" s="150">
        <f t="shared" si="38"/>
        <v>0</v>
      </c>
      <c r="DC87" s="150">
        <f t="shared" si="38"/>
        <v>0</v>
      </c>
      <c r="DD87" s="150">
        <f t="shared" si="38"/>
        <v>0</v>
      </c>
      <c r="DE87" s="150">
        <f t="shared" si="38"/>
        <v>0</v>
      </c>
      <c r="DF87" s="150">
        <f t="shared" si="38"/>
        <v>0</v>
      </c>
      <c r="DG87" s="150">
        <f t="shared" si="38"/>
        <v>0</v>
      </c>
      <c r="DH87" s="150">
        <f t="shared" si="38"/>
        <v>0</v>
      </c>
      <c r="DI87" s="150">
        <f t="shared" si="38"/>
        <v>0</v>
      </c>
      <c r="DJ87" s="150">
        <f t="shared" si="38"/>
        <v>0</v>
      </c>
      <c r="DK87" s="150">
        <f t="shared" si="38"/>
        <v>0</v>
      </c>
      <c r="DL87" s="150">
        <f t="shared" si="38"/>
        <v>0</v>
      </c>
      <c r="DM87" s="150">
        <f t="shared" si="38"/>
        <v>0</v>
      </c>
      <c r="DN87" s="150">
        <f t="shared" si="38"/>
        <v>0</v>
      </c>
      <c r="DO87" s="150">
        <f t="shared" si="38"/>
        <v>0</v>
      </c>
      <c r="DP87" s="150">
        <f t="shared" si="38"/>
        <v>0</v>
      </c>
      <c r="DQ87" s="150">
        <f t="shared" si="38"/>
        <v>0</v>
      </c>
      <c r="DR87" s="150">
        <f t="shared" si="38"/>
        <v>0</v>
      </c>
      <c r="DS87" s="150">
        <f t="shared" si="38"/>
        <v>0</v>
      </c>
      <c r="DT87" s="150">
        <f t="shared" si="38"/>
        <v>0</v>
      </c>
      <c r="DU87" s="150">
        <f t="shared" si="38"/>
        <v>0</v>
      </c>
      <c r="DV87" s="150">
        <f t="shared" si="38"/>
        <v>0</v>
      </c>
      <c r="DW87" s="150">
        <f t="shared" si="38"/>
        <v>0</v>
      </c>
      <c r="DX87" s="150">
        <f t="shared" si="38"/>
        <v>0</v>
      </c>
      <c r="DY87" s="150">
        <f t="shared" si="38"/>
        <v>0</v>
      </c>
      <c r="DZ87" s="150">
        <f t="shared" si="38"/>
        <v>0</v>
      </c>
      <c r="EA87" s="150">
        <f t="shared" si="38"/>
        <v>0</v>
      </c>
      <c r="EB87" s="150">
        <f t="shared" si="38"/>
        <v>0</v>
      </c>
      <c r="EC87" s="150">
        <f t="shared" si="38"/>
        <v>0</v>
      </c>
      <c r="ED87" s="150">
        <f t="shared" si="38"/>
        <v>0</v>
      </c>
      <c r="EE87" s="150">
        <f t="shared" si="38"/>
        <v>0</v>
      </c>
      <c r="EF87" s="150">
        <f t="shared" si="38"/>
        <v>0</v>
      </c>
      <c r="EG87" s="150">
        <f t="shared" si="38"/>
        <v>0</v>
      </c>
      <c r="EH87" s="150">
        <f t="shared" si="38"/>
        <v>0</v>
      </c>
      <c r="EI87" s="150">
        <f t="shared" si="38"/>
        <v>0</v>
      </c>
      <c r="EJ87" s="150">
        <f t="shared" si="38"/>
        <v>0</v>
      </c>
      <c r="EK87" s="150">
        <f t="shared" si="38"/>
        <v>0</v>
      </c>
      <c r="EL87" s="150">
        <f t="shared" si="38"/>
        <v>0</v>
      </c>
      <c r="EM87" s="150">
        <f t="shared" si="38"/>
        <v>0</v>
      </c>
      <c r="EN87" s="150">
        <f t="shared" si="38"/>
        <v>0</v>
      </c>
      <c r="EO87" s="150">
        <f t="shared" si="38"/>
        <v>0</v>
      </c>
      <c r="EP87" s="150">
        <f t="shared" si="38"/>
        <v>0</v>
      </c>
      <c r="EQ87" s="150">
        <f t="shared" si="39"/>
        <v>0</v>
      </c>
      <c r="ER87" s="150">
        <f t="shared" si="39"/>
        <v>0</v>
      </c>
      <c r="ES87" s="150">
        <f t="shared" si="39"/>
        <v>0</v>
      </c>
      <c r="ET87" s="150">
        <f t="shared" si="39"/>
        <v>0</v>
      </c>
      <c r="EU87" s="150">
        <f t="shared" si="39"/>
        <v>0</v>
      </c>
      <c r="EV87" s="150">
        <f t="shared" si="39"/>
        <v>0</v>
      </c>
      <c r="EW87" s="150">
        <f t="shared" si="39"/>
        <v>0</v>
      </c>
      <c r="EX87" s="150">
        <f t="shared" si="39"/>
        <v>0</v>
      </c>
      <c r="EY87" s="150">
        <f t="shared" si="39"/>
        <v>0</v>
      </c>
      <c r="EZ87" s="150">
        <f t="shared" si="39"/>
        <v>0</v>
      </c>
      <c r="FA87" s="150">
        <f t="shared" si="39"/>
        <v>0</v>
      </c>
      <c r="FB87" s="150">
        <f t="shared" si="39"/>
        <v>0</v>
      </c>
      <c r="FC87" s="150">
        <f t="shared" si="39"/>
        <v>0</v>
      </c>
      <c r="FD87" s="150">
        <f t="shared" si="39"/>
        <v>0</v>
      </c>
      <c r="FE87" s="150">
        <f t="shared" si="39"/>
        <v>0</v>
      </c>
      <c r="FF87" s="150">
        <f t="shared" si="39"/>
        <v>0</v>
      </c>
      <c r="FG87" s="150">
        <f t="shared" si="39"/>
        <v>0</v>
      </c>
      <c r="FH87" s="150">
        <f t="shared" si="39"/>
        <v>0</v>
      </c>
      <c r="FI87" s="150">
        <f t="shared" si="39"/>
        <v>0</v>
      </c>
      <c r="FJ87" s="150">
        <f t="shared" si="39"/>
        <v>0</v>
      </c>
      <c r="FK87" s="150">
        <f t="shared" si="39"/>
        <v>0</v>
      </c>
      <c r="FL87" s="150">
        <f t="shared" si="39"/>
        <v>0</v>
      </c>
      <c r="FM87" s="150">
        <f t="shared" si="39"/>
        <v>0</v>
      </c>
      <c r="FN87" s="150">
        <f t="shared" si="39"/>
        <v>0</v>
      </c>
      <c r="FO87" s="150">
        <f t="shared" si="39"/>
        <v>0</v>
      </c>
      <c r="FP87" s="150">
        <f t="shared" si="39"/>
        <v>0</v>
      </c>
      <c r="FQ87" s="150">
        <f t="shared" si="39"/>
        <v>0</v>
      </c>
      <c r="FR87" s="150">
        <f t="shared" si="39"/>
        <v>0</v>
      </c>
      <c r="FS87" s="150">
        <f t="shared" si="39"/>
        <v>0</v>
      </c>
      <c r="FT87" s="150">
        <f t="shared" si="39"/>
        <v>0</v>
      </c>
      <c r="FU87" s="150">
        <f t="shared" si="39"/>
        <v>0</v>
      </c>
      <c r="FV87" s="150">
        <f t="shared" si="39"/>
        <v>0</v>
      </c>
      <c r="FW87" s="150">
        <f t="shared" si="39"/>
        <v>0</v>
      </c>
      <c r="FX87" s="150">
        <f t="shared" si="39"/>
        <v>0</v>
      </c>
      <c r="FY87" s="150">
        <f t="shared" si="39"/>
        <v>0</v>
      </c>
      <c r="FZ87" s="150">
        <f t="shared" si="39"/>
        <v>0</v>
      </c>
      <c r="GA87" s="150">
        <f t="shared" si="39"/>
        <v>0</v>
      </c>
      <c r="GB87" s="150">
        <f t="shared" si="39"/>
        <v>0</v>
      </c>
      <c r="GC87" s="150">
        <f t="shared" si="39"/>
        <v>0</v>
      </c>
      <c r="GD87" s="150">
        <f t="shared" si="39"/>
        <v>0</v>
      </c>
      <c r="GE87" s="150">
        <f t="shared" si="39"/>
        <v>0</v>
      </c>
      <c r="GF87" s="150">
        <f t="shared" si="39"/>
        <v>0</v>
      </c>
      <c r="GG87" s="150">
        <f t="shared" si="39"/>
        <v>0</v>
      </c>
      <c r="GH87" s="150">
        <f t="shared" si="39"/>
        <v>0</v>
      </c>
      <c r="GI87" s="150">
        <f t="shared" si="39"/>
        <v>0</v>
      </c>
      <c r="GJ87" s="150">
        <f t="shared" si="39"/>
        <v>0</v>
      </c>
      <c r="GK87" s="150">
        <f t="shared" si="39"/>
        <v>0</v>
      </c>
      <c r="GL87" s="150">
        <f t="shared" si="39"/>
        <v>0</v>
      </c>
      <c r="GM87" s="150">
        <f t="shared" si="39"/>
        <v>0</v>
      </c>
      <c r="GN87" s="150">
        <f t="shared" si="39"/>
        <v>0</v>
      </c>
      <c r="GO87" s="150">
        <f t="shared" si="39"/>
        <v>0</v>
      </c>
      <c r="GP87" s="150">
        <f t="shared" si="39"/>
        <v>0</v>
      </c>
      <c r="GQ87" s="150">
        <f t="shared" si="39"/>
        <v>0</v>
      </c>
      <c r="GR87" s="150">
        <f t="shared" si="39"/>
        <v>0</v>
      </c>
      <c r="GS87" s="150">
        <f t="shared" si="39"/>
        <v>0</v>
      </c>
      <c r="GT87" s="150">
        <f t="shared" si="39"/>
        <v>0</v>
      </c>
      <c r="GU87" s="150">
        <f t="shared" si="39"/>
        <v>0</v>
      </c>
      <c r="GV87" s="150">
        <f t="shared" si="39"/>
        <v>0</v>
      </c>
      <c r="GW87" s="150">
        <f t="shared" si="39"/>
        <v>0</v>
      </c>
      <c r="GX87" s="150">
        <f t="shared" si="39"/>
        <v>0</v>
      </c>
      <c r="GY87" s="150">
        <f t="shared" si="39"/>
        <v>0</v>
      </c>
      <c r="GZ87" s="150">
        <f t="shared" si="39"/>
        <v>0</v>
      </c>
      <c r="HA87" s="150">
        <f t="shared" si="39"/>
        <v>0</v>
      </c>
      <c r="HB87" s="150">
        <f t="shared" si="39"/>
        <v>0</v>
      </c>
      <c r="HC87" s="150">
        <f t="shared" si="40"/>
        <v>0</v>
      </c>
      <c r="HD87" s="150">
        <f t="shared" si="40"/>
        <v>0</v>
      </c>
      <c r="HE87" s="150">
        <f t="shared" si="40"/>
        <v>0</v>
      </c>
      <c r="HF87" s="150">
        <f t="shared" si="40"/>
        <v>0</v>
      </c>
      <c r="HG87" s="150">
        <f t="shared" si="40"/>
        <v>0</v>
      </c>
      <c r="HH87" s="150">
        <f t="shared" si="40"/>
        <v>0</v>
      </c>
      <c r="HI87" s="150">
        <f t="shared" si="40"/>
        <v>0</v>
      </c>
      <c r="HJ87" s="150">
        <f t="shared" si="40"/>
        <v>0</v>
      </c>
      <c r="HK87" s="150">
        <f t="shared" si="40"/>
        <v>0</v>
      </c>
      <c r="HL87" s="150">
        <f t="shared" si="40"/>
        <v>0</v>
      </c>
      <c r="HM87" s="150">
        <f t="shared" si="40"/>
        <v>0</v>
      </c>
      <c r="HN87" s="150">
        <f t="shared" si="40"/>
        <v>0</v>
      </c>
      <c r="HO87" s="150">
        <f t="shared" si="40"/>
        <v>0</v>
      </c>
      <c r="HP87" s="150">
        <f t="shared" si="40"/>
        <v>0</v>
      </c>
      <c r="HQ87" s="150">
        <f t="shared" si="40"/>
        <v>0</v>
      </c>
      <c r="HR87" s="150">
        <f t="shared" si="40"/>
        <v>0</v>
      </c>
      <c r="HS87" s="150">
        <f t="shared" si="40"/>
        <v>0</v>
      </c>
      <c r="HT87" s="150">
        <f t="shared" si="40"/>
        <v>0</v>
      </c>
      <c r="HU87" s="150">
        <f t="shared" si="40"/>
        <v>0</v>
      </c>
      <c r="HV87" s="150">
        <f t="shared" si="40"/>
        <v>0</v>
      </c>
      <c r="HW87" s="150">
        <f t="shared" si="40"/>
        <v>0</v>
      </c>
      <c r="HX87" s="150">
        <f t="shared" si="40"/>
        <v>0</v>
      </c>
      <c r="HY87" s="150">
        <f t="shared" si="40"/>
        <v>0</v>
      </c>
      <c r="HZ87" s="150">
        <f t="shared" si="40"/>
        <v>0</v>
      </c>
      <c r="IA87" s="150">
        <f t="shared" si="40"/>
        <v>0</v>
      </c>
      <c r="IB87" s="150">
        <f t="shared" si="40"/>
        <v>0</v>
      </c>
      <c r="IC87" s="150">
        <f t="shared" si="40"/>
        <v>0</v>
      </c>
      <c r="ID87" s="150">
        <f t="shared" si="40"/>
        <v>0</v>
      </c>
      <c r="IE87" s="150">
        <f t="shared" si="40"/>
        <v>0</v>
      </c>
      <c r="IF87" s="150">
        <f t="shared" si="40"/>
        <v>0</v>
      </c>
      <c r="IG87" s="150">
        <f t="shared" si="40"/>
        <v>0</v>
      </c>
      <c r="IH87" s="150">
        <f t="shared" si="40"/>
        <v>0</v>
      </c>
      <c r="II87" s="150">
        <f t="shared" si="40"/>
        <v>0</v>
      </c>
      <c r="IJ87" s="150">
        <f t="shared" si="40"/>
        <v>0</v>
      </c>
      <c r="IK87" s="150">
        <f t="shared" si="40"/>
        <v>0</v>
      </c>
      <c r="IL87" s="150">
        <f t="shared" si="40"/>
        <v>0</v>
      </c>
      <c r="IM87" s="150">
        <f t="shared" si="40"/>
        <v>0</v>
      </c>
      <c r="IN87" s="150">
        <f t="shared" si="40"/>
        <v>0</v>
      </c>
      <c r="IO87" s="150">
        <f t="shared" si="40"/>
        <v>0</v>
      </c>
      <c r="IP87" s="150">
        <f t="shared" si="40"/>
        <v>0</v>
      </c>
      <c r="IQ87" s="150">
        <f t="shared" si="40"/>
        <v>0</v>
      </c>
      <c r="IR87" s="150">
        <f t="shared" si="40"/>
        <v>0</v>
      </c>
      <c r="IS87" s="150">
        <f t="shared" si="40"/>
        <v>0</v>
      </c>
      <c r="IT87" s="150">
        <f t="shared" si="40"/>
        <v>0</v>
      </c>
      <c r="IU87" s="150">
        <f t="shared" si="40"/>
        <v>0</v>
      </c>
      <c r="IV87" s="150">
        <f t="shared" si="40"/>
        <v>0</v>
      </c>
      <c r="IW87" s="150">
        <f t="shared" si="40"/>
        <v>0</v>
      </c>
      <c r="IX87" s="150">
        <f t="shared" si="40"/>
        <v>0</v>
      </c>
      <c r="IY87" s="150">
        <f t="shared" si="40"/>
        <v>0</v>
      </c>
      <c r="IZ87" s="150">
        <f t="shared" si="40"/>
        <v>0</v>
      </c>
      <c r="JA87" s="150">
        <f t="shared" si="40"/>
        <v>0</v>
      </c>
      <c r="JB87" s="150">
        <f t="shared" si="40"/>
        <v>0</v>
      </c>
      <c r="JC87" s="150">
        <f t="shared" si="40"/>
        <v>0</v>
      </c>
      <c r="JD87" s="150">
        <f t="shared" si="40"/>
        <v>0</v>
      </c>
      <c r="JE87" s="150">
        <f t="shared" si="40"/>
        <v>0</v>
      </c>
      <c r="JF87" s="150">
        <f t="shared" si="40"/>
        <v>0</v>
      </c>
      <c r="JG87" s="150">
        <f t="shared" si="40"/>
        <v>0</v>
      </c>
      <c r="JH87" s="150">
        <f t="shared" si="40"/>
        <v>0</v>
      </c>
      <c r="JI87" s="150">
        <f t="shared" si="40"/>
        <v>0</v>
      </c>
      <c r="JJ87" s="150">
        <f t="shared" si="40"/>
        <v>0</v>
      </c>
      <c r="JK87" s="150">
        <f t="shared" si="40"/>
        <v>0</v>
      </c>
      <c r="JL87" s="150">
        <f t="shared" si="40"/>
        <v>0</v>
      </c>
      <c r="JM87" s="150">
        <f t="shared" si="40"/>
        <v>0</v>
      </c>
      <c r="JN87" s="150">
        <f t="shared" si="40"/>
        <v>0</v>
      </c>
      <c r="JO87" s="150">
        <f t="shared" si="41"/>
        <v>0</v>
      </c>
      <c r="JP87" s="150">
        <f t="shared" si="41"/>
        <v>0</v>
      </c>
      <c r="JQ87" s="150">
        <f t="shared" si="41"/>
        <v>0</v>
      </c>
      <c r="JR87" s="150">
        <f t="shared" si="41"/>
        <v>0</v>
      </c>
      <c r="JS87" s="150">
        <f t="shared" si="41"/>
        <v>0</v>
      </c>
      <c r="JT87" s="150">
        <f t="shared" si="41"/>
        <v>0</v>
      </c>
      <c r="JU87" s="150">
        <f t="shared" si="41"/>
        <v>0</v>
      </c>
      <c r="JV87" s="150">
        <f t="shared" si="41"/>
        <v>0</v>
      </c>
      <c r="JW87" s="150">
        <f t="shared" si="41"/>
        <v>0</v>
      </c>
      <c r="JX87" s="150">
        <f t="shared" si="41"/>
        <v>0</v>
      </c>
      <c r="JY87" s="150">
        <f t="shared" si="41"/>
        <v>0</v>
      </c>
      <c r="JZ87" s="150">
        <f t="shared" si="41"/>
        <v>0</v>
      </c>
      <c r="KA87" s="150">
        <f t="shared" si="41"/>
        <v>0</v>
      </c>
      <c r="KB87" s="150">
        <f t="shared" si="41"/>
        <v>0</v>
      </c>
      <c r="KC87" s="150">
        <f t="shared" si="41"/>
        <v>0</v>
      </c>
      <c r="KD87" s="150">
        <f t="shared" si="41"/>
        <v>0</v>
      </c>
      <c r="KE87" s="150">
        <f t="shared" si="41"/>
        <v>0</v>
      </c>
      <c r="KF87" s="150">
        <f t="shared" si="41"/>
        <v>0</v>
      </c>
      <c r="KG87" s="150">
        <f t="shared" si="41"/>
        <v>0</v>
      </c>
      <c r="KH87" s="150">
        <f t="shared" si="41"/>
        <v>0</v>
      </c>
      <c r="KI87" s="150">
        <f t="shared" si="41"/>
        <v>0</v>
      </c>
      <c r="KJ87" s="150">
        <f t="shared" si="41"/>
        <v>0</v>
      </c>
      <c r="KK87" s="150">
        <f t="shared" si="41"/>
        <v>0</v>
      </c>
      <c r="KL87" s="150">
        <f t="shared" si="41"/>
        <v>0</v>
      </c>
      <c r="KM87" s="150">
        <f t="shared" si="41"/>
        <v>0</v>
      </c>
      <c r="KN87" s="150">
        <f t="shared" si="41"/>
        <v>0</v>
      </c>
      <c r="KO87" s="150">
        <f t="shared" si="41"/>
        <v>0</v>
      </c>
      <c r="KP87" s="150">
        <f t="shared" si="41"/>
        <v>0</v>
      </c>
      <c r="KQ87" s="150">
        <f t="shared" si="41"/>
        <v>0</v>
      </c>
      <c r="KR87" s="150">
        <f t="shared" si="41"/>
        <v>0</v>
      </c>
      <c r="KS87" s="150">
        <f t="shared" si="41"/>
        <v>0</v>
      </c>
      <c r="KT87" s="19"/>
    </row>
    <row r="88" spans="2:306">
      <c r="B88" s="173"/>
      <c r="C88" s="134"/>
      <c r="F88" s="135"/>
      <c r="G88" s="134"/>
      <c r="J88" s="19"/>
      <c r="L88"/>
      <c r="P88" s="134"/>
      <c r="Q88" s="148" t="s">
        <v>151</v>
      </c>
      <c r="R88" s="152">
        <f>R77-R84</f>
        <v>0</v>
      </c>
      <c r="S88" s="153">
        <f t="shared" si="42"/>
        <v>0</v>
      </c>
      <c r="T88" s="153">
        <f t="shared" si="42"/>
        <v>0</v>
      </c>
      <c r="U88" s="153">
        <f t="shared" si="42"/>
        <v>0</v>
      </c>
      <c r="V88" s="153">
        <f t="shared" si="42"/>
        <v>0</v>
      </c>
      <c r="W88" s="153">
        <f t="shared" si="42"/>
        <v>0</v>
      </c>
      <c r="X88" s="153">
        <f t="shared" si="42"/>
        <v>0</v>
      </c>
      <c r="Y88" s="153">
        <f t="shared" si="42"/>
        <v>0</v>
      </c>
      <c r="Z88" s="153">
        <f t="shared" si="42"/>
        <v>0</v>
      </c>
      <c r="AA88" s="153">
        <f t="shared" si="42"/>
        <v>0</v>
      </c>
      <c r="AB88" s="153">
        <f t="shared" si="42"/>
        <v>0</v>
      </c>
      <c r="AC88" s="153">
        <f t="shared" si="42"/>
        <v>0</v>
      </c>
      <c r="AD88" s="153">
        <f t="shared" si="42"/>
        <v>0</v>
      </c>
      <c r="AE88" s="153">
        <f t="shared" si="42"/>
        <v>0</v>
      </c>
      <c r="AF88" s="153">
        <f t="shared" si="42"/>
        <v>0</v>
      </c>
      <c r="AG88" s="153">
        <f t="shared" si="42"/>
        <v>0</v>
      </c>
      <c r="AH88" s="153">
        <f t="shared" si="42"/>
        <v>0</v>
      </c>
      <c r="AI88" s="153">
        <f t="shared" si="42"/>
        <v>0</v>
      </c>
      <c r="AJ88" s="153">
        <f t="shared" si="42"/>
        <v>0</v>
      </c>
      <c r="AK88" s="153">
        <f t="shared" si="42"/>
        <v>0</v>
      </c>
      <c r="AL88" s="153">
        <f t="shared" si="42"/>
        <v>0</v>
      </c>
      <c r="AM88" s="153">
        <f t="shared" si="42"/>
        <v>0</v>
      </c>
      <c r="AN88" s="153">
        <f t="shared" si="42"/>
        <v>0</v>
      </c>
      <c r="AO88" s="153">
        <f t="shared" si="42"/>
        <v>0</v>
      </c>
      <c r="AP88" s="153">
        <f t="shared" si="42"/>
        <v>0</v>
      </c>
      <c r="AQ88" s="153">
        <f t="shared" si="42"/>
        <v>0</v>
      </c>
      <c r="AR88" s="153">
        <f t="shared" si="42"/>
        <v>0</v>
      </c>
      <c r="AS88" s="153">
        <f t="shared" si="42"/>
        <v>0</v>
      </c>
      <c r="AT88" s="153">
        <f t="shared" si="42"/>
        <v>0</v>
      </c>
      <c r="AU88" s="153">
        <f t="shared" si="42"/>
        <v>0</v>
      </c>
      <c r="AV88" s="153">
        <f t="shared" si="42"/>
        <v>0</v>
      </c>
      <c r="AW88" s="153">
        <f t="shared" si="42"/>
        <v>0</v>
      </c>
      <c r="AX88" s="153">
        <f t="shared" si="42"/>
        <v>0</v>
      </c>
      <c r="AY88" s="153">
        <f t="shared" si="42"/>
        <v>0</v>
      </c>
      <c r="AZ88" s="153">
        <f t="shared" si="42"/>
        <v>0</v>
      </c>
      <c r="BA88" s="153">
        <f t="shared" si="42"/>
        <v>0</v>
      </c>
      <c r="BB88" s="153">
        <f t="shared" si="42"/>
        <v>0</v>
      </c>
      <c r="BC88" s="153">
        <f t="shared" si="42"/>
        <v>0</v>
      </c>
      <c r="BD88" s="153">
        <f t="shared" si="42"/>
        <v>0</v>
      </c>
      <c r="BE88" s="153">
        <f t="shared" si="42"/>
        <v>0</v>
      </c>
      <c r="BF88" s="153">
        <f t="shared" si="42"/>
        <v>0</v>
      </c>
      <c r="BG88" s="153">
        <f t="shared" si="42"/>
        <v>0</v>
      </c>
      <c r="BH88" s="153">
        <f t="shared" si="42"/>
        <v>0</v>
      </c>
      <c r="BI88" s="153">
        <f t="shared" si="42"/>
        <v>0</v>
      </c>
      <c r="BJ88" s="153">
        <f t="shared" si="42"/>
        <v>0</v>
      </c>
      <c r="BK88" s="153">
        <f t="shared" si="42"/>
        <v>0</v>
      </c>
      <c r="BL88" s="153">
        <f t="shared" si="42"/>
        <v>0</v>
      </c>
      <c r="BM88" s="153">
        <f t="shared" si="42"/>
        <v>0</v>
      </c>
      <c r="BN88" s="153">
        <f t="shared" si="42"/>
        <v>0</v>
      </c>
      <c r="BO88" s="153">
        <f t="shared" si="42"/>
        <v>0</v>
      </c>
      <c r="BP88" s="153">
        <f t="shared" si="42"/>
        <v>0</v>
      </c>
      <c r="BQ88" s="153">
        <f t="shared" si="42"/>
        <v>0</v>
      </c>
      <c r="BR88" s="153">
        <f t="shared" si="42"/>
        <v>0</v>
      </c>
      <c r="BS88" s="153">
        <f t="shared" si="42"/>
        <v>0</v>
      </c>
      <c r="BT88" s="153">
        <f t="shared" si="42"/>
        <v>0</v>
      </c>
      <c r="BU88" s="153">
        <f t="shared" si="42"/>
        <v>0</v>
      </c>
      <c r="BV88" s="153">
        <f t="shared" si="42"/>
        <v>0</v>
      </c>
      <c r="BW88" s="153">
        <f t="shared" si="42"/>
        <v>0</v>
      </c>
      <c r="BX88" s="153">
        <f t="shared" si="42"/>
        <v>0</v>
      </c>
      <c r="BY88" s="153">
        <f t="shared" si="42"/>
        <v>0</v>
      </c>
      <c r="BZ88" s="153">
        <f t="shared" si="42"/>
        <v>0</v>
      </c>
      <c r="CA88" s="153">
        <f t="shared" si="42"/>
        <v>0</v>
      </c>
      <c r="CB88" s="153">
        <f t="shared" si="42"/>
        <v>0</v>
      </c>
      <c r="CC88" s="153">
        <f t="shared" si="42"/>
        <v>0</v>
      </c>
      <c r="CD88" s="153">
        <f t="shared" si="37"/>
        <v>0</v>
      </c>
      <c r="CE88" s="153">
        <f t="shared" si="38"/>
        <v>0</v>
      </c>
      <c r="CF88" s="153">
        <f t="shared" si="38"/>
        <v>0</v>
      </c>
      <c r="CG88" s="153">
        <f t="shared" si="38"/>
        <v>0</v>
      </c>
      <c r="CH88" s="153">
        <f t="shared" si="38"/>
        <v>0</v>
      </c>
      <c r="CI88" s="153">
        <f t="shared" si="38"/>
        <v>0</v>
      </c>
      <c r="CJ88" s="153">
        <f t="shared" si="38"/>
        <v>0</v>
      </c>
      <c r="CK88" s="153">
        <f t="shared" si="38"/>
        <v>0</v>
      </c>
      <c r="CL88" s="153">
        <f t="shared" si="38"/>
        <v>0</v>
      </c>
      <c r="CM88" s="153">
        <f t="shared" si="38"/>
        <v>0</v>
      </c>
      <c r="CN88" s="153">
        <f t="shared" si="38"/>
        <v>0</v>
      </c>
      <c r="CO88" s="153">
        <f t="shared" si="38"/>
        <v>0</v>
      </c>
      <c r="CP88" s="153">
        <f t="shared" si="38"/>
        <v>0</v>
      </c>
      <c r="CQ88" s="153">
        <f t="shared" si="38"/>
        <v>0</v>
      </c>
      <c r="CR88" s="153">
        <f t="shared" si="38"/>
        <v>0</v>
      </c>
      <c r="CS88" s="153">
        <f t="shared" si="38"/>
        <v>0</v>
      </c>
      <c r="CT88" s="153">
        <f t="shared" si="38"/>
        <v>0</v>
      </c>
      <c r="CU88" s="153">
        <f t="shared" si="38"/>
        <v>0</v>
      </c>
      <c r="CV88" s="153">
        <f t="shared" si="38"/>
        <v>0</v>
      </c>
      <c r="CW88" s="153">
        <f t="shared" si="38"/>
        <v>0</v>
      </c>
      <c r="CX88" s="153">
        <f t="shared" si="38"/>
        <v>0</v>
      </c>
      <c r="CY88" s="153">
        <f t="shared" si="38"/>
        <v>0</v>
      </c>
      <c r="CZ88" s="153">
        <f t="shared" si="38"/>
        <v>0</v>
      </c>
      <c r="DA88" s="153">
        <f t="shared" si="38"/>
        <v>0</v>
      </c>
      <c r="DB88" s="153">
        <f t="shared" si="38"/>
        <v>0</v>
      </c>
      <c r="DC88" s="153">
        <f t="shared" si="38"/>
        <v>0</v>
      </c>
      <c r="DD88" s="153">
        <f t="shared" si="38"/>
        <v>0</v>
      </c>
      <c r="DE88" s="153">
        <f t="shared" si="38"/>
        <v>0</v>
      </c>
      <c r="DF88" s="153">
        <f t="shared" si="38"/>
        <v>0</v>
      </c>
      <c r="DG88" s="153">
        <f t="shared" si="38"/>
        <v>0</v>
      </c>
      <c r="DH88" s="153">
        <f t="shared" si="38"/>
        <v>0</v>
      </c>
      <c r="DI88" s="153">
        <f t="shared" si="38"/>
        <v>0</v>
      </c>
      <c r="DJ88" s="153">
        <f t="shared" si="38"/>
        <v>0</v>
      </c>
      <c r="DK88" s="153">
        <f t="shared" si="38"/>
        <v>0</v>
      </c>
      <c r="DL88" s="153">
        <f t="shared" si="38"/>
        <v>0</v>
      </c>
      <c r="DM88" s="153">
        <f t="shared" si="38"/>
        <v>0</v>
      </c>
      <c r="DN88" s="153">
        <f t="shared" si="38"/>
        <v>0</v>
      </c>
      <c r="DO88" s="153">
        <f t="shared" si="38"/>
        <v>0</v>
      </c>
      <c r="DP88" s="153">
        <f t="shared" si="38"/>
        <v>0</v>
      </c>
      <c r="DQ88" s="153">
        <f t="shared" si="38"/>
        <v>0</v>
      </c>
      <c r="DR88" s="153">
        <f t="shared" si="38"/>
        <v>0</v>
      </c>
      <c r="DS88" s="153">
        <f t="shared" si="38"/>
        <v>0</v>
      </c>
      <c r="DT88" s="153">
        <f t="shared" si="38"/>
        <v>0</v>
      </c>
      <c r="DU88" s="153">
        <f t="shared" si="38"/>
        <v>0</v>
      </c>
      <c r="DV88" s="153">
        <f t="shared" si="38"/>
        <v>0</v>
      </c>
      <c r="DW88" s="153">
        <f t="shared" si="38"/>
        <v>0</v>
      </c>
      <c r="DX88" s="153">
        <f t="shared" si="38"/>
        <v>0</v>
      </c>
      <c r="DY88" s="153">
        <f t="shared" si="38"/>
        <v>0</v>
      </c>
      <c r="DZ88" s="153">
        <f t="shared" si="38"/>
        <v>0</v>
      </c>
      <c r="EA88" s="153">
        <f t="shared" si="38"/>
        <v>0</v>
      </c>
      <c r="EB88" s="153">
        <f t="shared" si="38"/>
        <v>0</v>
      </c>
      <c r="EC88" s="153">
        <f t="shared" si="38"/>
        <v>0</v>
      </c>
      <c r="ED88" s="153">
        <f t="shared" si="38"/>
        <v>0</v>
      </c>
      <c r="EE88" s="153">
        <f t="shared" si="38"/>
        <v>0</v>
      </c>
      <c r="EF88" s="153">
        <f t="shared" si="38"/>
        <v>0</v>
      </c>
      <c r="EG88" s="153">
        <f t="shared" si="38"/>
        <v>0</v>
      </c>
      <c r="EH88" s="153">
        <f t="shared" si="38"/>
        <v>0</v>
      </c>
      <c r="EI88" s="153">
        <f t="shared" si="38"/>
        <v>0</v>
      </c>
      <c r="EJ88" s="153">
        <f t="shared" si="38"/>
        <v>0</v>
      </c>
      <c r="EK88" s="153">
        <f t="shared" si="38"/>
        <v>0</v>
      </c>
      <c r="EL88" s="153">
        <f t="shared" si="38"/>
        <v>0</v>
      </c>
      <c r="EM88" s="153">
        <f t="shared" si="38"/>
        <v>0</v>
      </c>
      <c r="EN88" s="153">
        <f t="shared" si="38"/>
        <v>0</v>
      </c>
      <c r="EO88" s="153">
        <f t="shared" si="38"/>
        <v>0</v>
      </c>
      <c r="EP88" s="153">
        <f t="shared" si="38"/>
        <v>0</v>
      </c>
      <c r="EQ88" s="153">
        <f t="shared" si="39"/>
        <v>0</v>
      </c>
      <c r="ER88" s="153">
        <f t="shared" si="39"/>
        <v>0</v>
      </c>
      <c r="ES88" s="153">
        <f t="shared" si="39"/>
        <v>0</v>
      </c>
      <c r="ET88" s="153">
        <f t="shared" si="39"/>
        <v>0</v>
      </c>
      <c r="EU88" s="153">
        <f t="shared" si="39"/>
        <v>0</v>
      </c>
      <c r="EV88" s="153">
        <f t="shared" si="39"/>
        <v>0</v>
      </c>
      <c r="EW88" s="153">
        <f t="shared" si="39"/>
        <v>0</v>
      </c>
      <c r="EX88" s="153">
        <f t="shared" si="39"/>
        <v>0</v>
      </c>
      <c r="EY88" s="153">
        <f t="shared" si="39"/>
        <v>0</v>
      </c>
      <c r="EZ88" s="153">
        <f t="shared" si="39"/>
        <v>0</v>
      </c>
      <c r="FA88" s="153">
        <f t="shared" si="39"/>
        <v>0</v>
      </c>
      <c r="FB88" s="153">
        <f t="shared" si="39"/>
        <v>0</v>
      </c>
      <c r="FC88" s="153">
        <f t="shared" si="39"/>
        <v>0</v>
      </c>
      <c r="FD88" s="153">
        <f t="shared" si="39"/>
        <v>0</v>
      </c>
      <c r="FE88" s="153">
        <f t="shared" si="39"/>
        <v>0</v>
      </c>
      <c r="FF88" s="153">
        <f t="shared" si="39"/>
        <v>0</v>
      </c>
      <c r="FG88" s="153">
        <f t="shared" si="39"/>
        <v>0</v>
      </c>
      <c r="FH88" s="153">
        <f t="shared" si="39"/>
        <v>0</v>
      </c>
      <c r="FI88" s="153">
        <f t="shared" si="39"/>
        <v>0</v>
      </c>
      <c r="FJ88" s="153">
        <f t="shared" si="39"/>
        <v>0</v>
      </c>
      <c r="FK88" s="153">
        <f t="shared" si="39"/>
        <v>0</v>
      </c>
      <c r="FL88" s="153">
        <f t="shared" si="39"/>
        <v>0</v>
      </c>
      <c r="FM88" s="153">
        <f t="shared" si="39"/>
        <v>0</v>
      </c>
      <c r="FN88" s="153">
        <f t="shared" si="39"/>
        <v>0</v>
      </c>
      <c r="FO88" s="153">
        <f t="shared" si="39"/>
        <v>0</v>
      </c>
      <c r="FP88" s="153">
        <f t="shared" si="39"/>
        <v>0</v>
      </c>
      <c r="FQ88" s="153">
        <f t="shared" si="39"/>
        <v>0</v>
      </c>
      <c r="FR88" s="153">
        <f t="shared" si="39"/>
        <v>0</v>
      </c>
      <c r="FS88" s="153">
        <f t="shared" si="39"/>
        <v>0</v>
      </c>
      <c r="FT88" s="153">
        <f t="shared" si="39"/>
        <v>0</v>
      </c>
      <c r="FU88" s="153">
        <f t="shared" si="39"/>
        <v>0</v>
      </c>
      <c r="FV88" s="153">
        <f t="shared" si="39"/>
        <v>0</v>
      </c>
      <c r="FW88" s="153">
        <f t="shared" si="39"/>
        <v>0</v>
      </c>
      <c r="FX88" s="153">
        <f t="shared" si="39"/>
        <v>0</v>
      </c>
      <c r="FY88" s="153">
        <f t="shared" si="39"/>
        <v>0</v>
      </c>
      <c r="FZ88" s="153">
        <f t="shared" si="39"/>
        <v>0</v>
      </c>
      <c r="GA88" s="153">
        <f t="shared" si="39"/>
        <v>0</v>
      </c>
      <c r="GB88" s="153">
        <f t="shared" si="39"/>
        <v>0</v>
      </c>
      <c r="GC88" s="153">
        <f t="shared" si="39"/>
        <v>0</v>
      </c>
      <c r="GD88" s="153">
        <f t="shared" si="39"/>
        <v>0</v>
      </c>
      <c r="GE88" s="153">
        <f t="shared" si="39"/>
        <v>0</v>
      </c>
      <c r="GF88" s="153">
        <f t="shared" si="39"/>
        <v>0</v>
      </c>
      <c r="GG88" s="153">
        <f t="shared" si="39"/>
        <v>0</v>
      </c>
      <c r="GH88" s="153">
        <f t="shared" si="39"/>
        <v>0</v>
      </c>
      <c r="GI88" s="153">
        <f t="shared" si="39"/>
        <v>0</v>
      </c>
      <c r="GJ88" s="153">
        <f t="shared" si="39"/>
        <v>0</v>
      </c>
      <c r="GK88" s="153">
        <f t="shared" si="39"/>
        <v>0</v>
      </c>
      <c r="GL88" s="153">
        <f t="shared" si="39"/>
        <v>0</v>
      </c>
      <c r="GM88" s="153">
        <f t="shared" si="39"/>
        <v>0</v>
      </c>
      <c r="GN88" s="153">
        <f t="shared" si="39"/>
        <v>0</v>
      </c>
      <c r="GO88" s="153">
        <f t="shared" si="39"/>
        <v>0</v>
      </c>
      <c r="GP88" s="153">
        <f t="shared" si="39"/>
        <v>0</v>
      </c>
      <c r="GQ88" s="153">
        <f t="shared" si="39"/>
        <v>0</v>
      </c>
      <c r="GR88" s="153">
        <f t="shared" si="39"/>
        <v>0</v>
      </c>
      <c r="GS88" s="153">
        <f t="shared" si="39"/>
        <v>0</v>
      </c>
      <c r="GT88" s="153">
        <f t="shared" si="39"/>
        <v>0</v>
      </c>
      <c r="GU88" s="153">
        <f t="shared" si="39"/>
        <v>0</v>
      </c>
      <c r="GV88" s="153">
        <f t="shared" si="39"/>
        <v>0</v>
      </c>
      <c r="GW88" s="153">
        <f t="shared" si="39"/>
        <v>0</v>
      </c>
      <c r="GX88" s="153">
        <f t="shared" si="39"/>
        <v>0</v>
      </c>
      <c r="GY88" s="153">
        <f t="shared" si="39"/>
        <v>0</v>
      </c>
      <c r="GZ88" s="153">
        <f t="shared" si="39"/>
        <v>0</v>
      </c>
      <c r="HA88" s="153">
        <f t="shared" si="39"/>
        <v>0</v>
      </c>
      <c r="HB88" s="153">
        <f t="shared" si="39"/>
        <v>0</v>
      </c>
      <c r="HC88" s="153">
        <f t="shared" si="40"/>
        <v>0</v>
      </c>
      <c r="HD88" s="153">
        <f t="shared" si="40"/>
        <v>0</v>
      </c>
      <c r="HE88" s="153">
        <f t="shared" si="40"/>
        <v>0</v>
      </c>
      <c r="HF88" s="153">
        <f t="shared" si="40"/>
        <v>0</v>
      </c>
      <c r="HG88" s="153">
        <f t="shared" si="40"/>
        <v>0</v>
      </c>
      <c r="HH88" s="153">
        <f t="shared" si="40"/>
        <v>0</v>
      </c>
      <c r="HI88" s="153">
        <f t="shared" si="40"/>
        <v>0</v>
      </c>
      <c r="HJ88" s="153">
        <f t="shared" si="40"/>
        <v>0</v>
      </c>
      <c r="HK88" s="153">
        <f t="shared" si="40"/>
        <v>0</v>
      </c>
      <c r="HL88" s="153">
        <f t="shared" si="40"/>
        <v>0</v>
      </c>
      <c r="HM88" s="153">
        <f t="shared" si="40"/>
        <v>0</v>
      </c>
      <c r="HN88" s="153">
        <f t="shared" si="40"/>
        <v>0</v>
      </c>
      <c r="HO88" s="153">
        <f t="shared" si="40"/>
        <v>0</v>
      </c>
      <c r="HP88" s="153">
        <f t="shared" si="40"/>
        <v>0</v>
      </c>
      <c r="HQ88" s="153">
        <f t="shared" si="40"/>
        <v>0</v>
      </c>
      <c r="HR88" s="153">
        <f t="shared" si="40"/>
        <v>0</v>
      </c>
      <c r="HS88" s="153">
        <f t="shared" si="40"/>
        <v>0</v>
      </c>
      <c r="HT88" s="153">
        <f t="shared" si="40"/>
        <v>0</v>
      </c>
      <c r="HU88" s="153">
        <f t="shared" si="40"/>
        <v>0</v>
      </c>
      <c r="HV88" s="153">
        <f t="shared" si="40"/>
        <v>0</v>
      </c>
      <c r="HW88" s="153">
        <f t="shared" si="40"/>
        <v>0</v>
      </c>
      <c r="HX88" s="153">
        <f t="shared" si="40"/>
        <v>0</v>
      </c>
      <c r="HY88" s="153">
        <f t="shared" si="40"/>
        <v>0</v>
      </c>
      <c r="HZ88" s="153">
        <f t="shared" si="40"/>
        <v>0</v>
      </c>
      <c r="IA88" s="153">
        <f t="shared" si="40"/>
        <v>0</v>
      </c>
      <c r="IB88" s="153">
        <f t="shared" si="40"/>
        <v>0</v>
      </c>
      <c r="IC88" s="153">
        <f t="shared" si="40"/>
        <v>0</v>
      </c>
      <c r="ID88" s="153">
        <f t="shared" si="40"/>
        <v>0</v>
      </c>
      <c r="IE88" s="153">
        <f t="shared" si="40"/>
        <v>0</v>
      </c>
      <c r="IF88" s="153">
        <f t="shared" si="40"/>
        <v>0</v>
      </c>
      <c r="IG88" s="153">
        <f t="shared" si="40"/>
        <v>0</v>
      </c>
      <c r="IH88" s="153">
        <f t="shared" si="40"/>
        <v>0</v>
      </c>
      <c r="II88" s="153">
        <f t="shared" si="40"/>
        <v>0</v>
      </c>
      <c r="IJ88" s="153">
        <f t="shared" si="40"/>
        <v>0</v>
      </c>
      <c r="IK88" s="153">
        <f t="shared" si="40"/>
        <v>0</v>
      </c>
      <c r="IL88" s="153">
        <f t="shared" si="40"/>
        <v>0</v>
      </c>
      <c r="IM88" s="153">
        <f t="shared" si="40"/>
        <v>0</v>
      </c>
      <c r="IN88" s="153">
        <f t="shared" si="40"/>
        <v>0</v>
      </c>
      <c r="IO88" s="153">
        <f t="shared" si="40"/>
        <v>0</v>
      </c>
      <c r="IP88" s="153">
        <f t="shared" si="40"/>
        <v>0</v>
      </c>
      <c r="IQ88" s="153">
        <f t="shared" si="40"/>
        <v>0</v>
      </c>
      <c r="IR88" s="153">
        <f t="shared" si="40"/>
        <v>0</v>
      </c>
      <c r="IS88" s="153">
        <f t="shared" si="40"/>
        <v>0</v>
      </c>
      <c r="IT88" s="153">
        <f t="shared" si="40"/>
        <v>0</v>
      </c>
      <c r="IU88" s="153">
        <f t="shared" si="40"/>
        <v>0</v>
      </c>
      <c r="IV88" s="153">
        <f t="shared" si="40"/>
        <v>0</v>
      </c>
      <c r="IW88" s="153">
        <f t="shared" si="40"/>
        <v>0</v>
      </c>
      <c r="IX88" s="153">
        <f t="shared" si="40"/>
        <v>0</v>
      </c>
      <c r="IY88" s="153">
        <f t="shared" si="40"/>
        <v>0</v>
      </c>
      <c r="IZ88" s="153">
        <f t="shared" si="40"/>
        <v>0</v>
      </c>
      <c r="JA88" s="153">
        <f t="shared" si="40"/>
        <v>0</v>
      </c>
      <c r="JB88" s="153">
        <f t="shared" si="40"/>
        <v>0</v>
      </c>
      <c r="JC88" s="153">
        <f t="shared" si="40"/>
        <v>0</v>
      </c>
      <c r="JD88" s="153">
        <f t="shared" si="40"/>
        <v>0</v>
      </c>
      <c r="JE88" s="153">
        <f t="shared" si="40"/>
        <v>0</v>
      </c>
      <c r="JF88" s="153">
        <f t="shared" si="40"/>
        <v>0</v>
      </c>
      <c r="JG88" s="153">
        <f t="shared" si="40"/>
        <v>0</v>
      </c>
      <c r="JH88" s="153">
        <f t="shared" si="40"/>
        <v>0</v>
      </c>
      <c r="JI88" s="153">
        <f t="shared" si="40"/>
        <v>0</v>
      </c>
      <c r="JJ88" s="153">
        <f t="shared" si="40"/>
        <v>0</v>
      </c>
      <c r="JK88" s="153">
        <f t="shared" si="40"/>
        <v>0</v>
      </c>
      <c r="JL88" s="153">
        <f t="shared" si="40"/>
        <v>0</v>
      </c>
      <c r="JM88" s="153">
        <f t="shared" si="40"/>
        <v>0</v>
      </c>
      <c r="JN88" s="153">
        <f t="shared" si="40"/>
        <v>0</v>
      </c>
      <c r="JO88" s="153">
        <f t="shared" si="41"/>
        <v>0</v>
      </c>
      <c r="JP88" s="153">
        <f t="shared" si="41"/>
        <v>0</v>
      </c>
      <c r="JQ88" s="153">
        <f t="shared" si="41"/>
        <v>0</v>
      </c>
      <c r="JR88" s="153">
        <f t="shared" si="41"/>
        <v>0</v>
      </c>
      <c r="JS88" s="153">
        <f t="shared" si="41"/>
        <v>0</v>
      </c>
      <c r="JT88" s="153">
        <f t="shared" si="41"/>
        <v>0</v>
      </c>
      <c r="JU88" s="153">
        <f t="shared" si="41"/>
        <v>0</v>
      </c>
      <c r="JV88" s="153">
        <f t="shared" si="41"/>
        <v>0</v>
      </c>
      <c r="JW88" s="153">
        <f t="shared" si="41"/>
        <v>0</v>
      </c>
      <c r="JX88" s="153">
        <f t="shared" si="41"/>
        <v>0</v>
      </c>
      <c r="JY88" s="153">
        <f t="shared" si="41"/>
        <v>0</v>
      </c>
      <c r="JZ88" s="153">
        <f t="shared" si="41"/>
        <v>0</v>
      </c>
      <c r="KA88" s="153">
        <f t="shared" si="41"/>
        <v>0</v>
      </c>
      <c r="KB88" s="153">
        <f t="shared" si="41"/>
        <v>0</v>
      </c>
      <c r="KC88" s="153">
        <f t="shared" si="41"/>
        <v>0</v>
      </c>
      <c r="KD88" s="153">
        <f t="shared" si="41"/>
        <v>0</v>
      </c>
      <c r="KE88" s="153">
        <f t="shared" si="41"/>
        <v>0</v>
      </c>
      <c r="KF88" s="153">
        <f t="shared" si="41"/>
        <v>0</v>
      </c>
      <c r="KG88" s="153">
        <f t="shared" si="41"/>
        <v>0</v>
      </c>
      <c r="KH88" s="153">
        <f t="shared" si="41"/>
        <v>0</v>
      </c>
      <c r="KI88" s="153">
        <f t="shared" si="41"/>
        <v>0</v>
      </c>
      <c r="KJ88" s="153">
        <f t="shared" si="41"/>
        <v>0</v>
      </c>
      <c r="KK88" s="153">
        <f t="shared" si="41"/>
        <v>0</v>
      </c>
      <c r="KL88" s="153">
        <f t="shared" si="41"/>
        <v>0</v>
      </c>
      <c r="KM88" s="153">
        <f t="shared" si="41"/>
        <v>0</v>
      </c>
      <c r="KN88" s="153">
        <f t="shared" si="41"/>
        <v>0</v>
      </c>
      <c r="KO88" s="153">
        <f t="shared" si="41"/>
        <v>0</v>
      </c>
      <c r="KP88" s="153">
        <f t="shared" si="41"/>
        <v>0</v>
      </c>
      <c r="KQ88" s="153">
        <f t="shared" si="41"/>
        <v>0</v>
      </c>
      <c r="KR88" s="153">
        <f t="shared" si="41"/>
        <v>0</v>
      </c>
      <c r="KS88" s="153">
        <f t="shared" si="41"/>
        <v>0</v>
      </c>
      <c r="KT88" s="19"/>
    </row>
    <row r="89" spans="2:306" ht="5.25" customHeight="1">
      <c r="B89" s="174"/>
      <c r="C89" s="154"/>
      <c r="D89" s="21"/>
      <c r="E89" s="21"/>
      <c r="F89" s="155"/>
      <c r="G89" s="156"/>
      <c r="H89" s="157"/>
      <c r="I89" s="157"/>
      <c r="J89" s="22"/>
      <c r="K89" s="3"/>
      <c r="L89" s="158"/>
      <c r="M89" s="3"/>
      <c r="N89" s="3"/>
      <c r="O89" s="3"/>
      <c r="P89" s="156"/>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22"/>
    </row>
    <row r="90" spans="2:306" ht="5.25" customHeight="1">
      <c r="B90" s="172" t="s">
        <v>4</v>
      </c>
      <c r="C90" s="125"/>
      <c r="D90" s="126"/>
      <c r="E90" s="126"/>
      <c r="F90" s="127"/>
      <c r="G90" s="128"/>
      <c r="H90" s="129"/>
      <c r="I90" s="130"/>
      <c r="J90" s="14"/>
      <c r="K90" s="13"/>
      <c r="L90" s="131"/>
      <c r="M90" s="13"/>
      <c r="N90" s="13"/>
      <c r="O90" s="13"/>
      <c r="P90" s="11"/>
      <c r="Q90" s="132"/>
      <c r="R90" s="13"/>
      <c r="S90" s="13"/>
      <c r="T90" s="13"/>
      <c r="U90" s="133"/>
      <c r="V90" s="13"/>
      <c r="W90" s="13"/>
      <c r="X90" s="13"/>
      <c r="Y90" s="133"/>
      <c r="Z90" s="13"/>
      <c r="AA90" s="13"/>
      <c r="AB90" s="13"/>
      <c r="AC90" s="13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c r="KD90" s="13"/>
      <c r="KE90" s="13"/>
      <c r="KF90" s="13"/>
      <c r="KG90" s="13"/>
      <c r="KH90" s="13"/>
      <c r="KI90" s="13"/>
      <c r="KJ90" s="13"/>
      <c r="KK90" s="13"/>
      <c r="KL90" s="13"/>
      <c r="KM90" s="13"/>
      <c r="KN90" s="13"/>
      <c r="KO90" s="13"/>
      <c r="KP90" s="13"/>
      <c r="KQ90" s="13"/>
      <c r="KR90" s="13"/>
      <c r="KS90" s="13"/>
      <c r="KT90" s="14"/>
    </row>
    <row r="91" spans="2:306" ht="16.5" customHeight="1">
      <c r="B91" s="173"/>
      <c r="C91" s="134"/>
      <c r="F91" s="135"/>
      <c r="G91" s="134"/>
      <c r="H91" s="136" t="s">
        <v>86</v>
      </c>
      <c r="I91" s="78"/>
      <c r="J91" s="19"/>
      <c r="L91"/>
      <c r="P91" s="137"/>
      <c r="Q91" s="122" t="s">
        <v>87</v>
      </c>
      <c r="R91" s="5">
        <v>1</v>
      </c>
      <c r="S91" s="5">
        <v>2</v>
      </c>
      <c r="T91" s="5">
        <v>3</v>
      </c>
      <c r="U91" s="5">
        <v>4</v>
      </c>
      <c r="V91" s="5">
        <v>5</v>
      </c>
      <c r="W91" s="5">
        <v>6</v>
      </c>
      <c r="X91" s="5">
        <v>7</v>
      </c>
      <c r="Y91" s="5">
        <v>8</v>
      </c>
      <c r="Z91" s="5">
        <v>9</v>
      </c>
      <c r="AA91" s="5">
        <v>10</v>
      </c>
      <c r="AB91" s="5">
        <v>11</v>
      </c>
      <c r="AC91" s="5">
        <v>12</v>
      </c>
      <c r="AD91" s="5">
        <v>13</v>
      </c>
      <c r="AE91" s="5">
        <v>14</v>
      </c>
      <c r="AF91" s="5">
        <v>15</v>
      </c>
      <c r="AG91" s="5">
        <v>16</v>
      </c>
      <c r="AH91" s="5">
        <v>17</v>
      </c>
      <c r="AI91" s="5">
        <v>18</v>
      </c>
      <c r="AJ91" s="5">
        <v>19</v>
      </c>
      <c r="AK91" s="5">
        <v>20</v>
      </c>
      <c r="AL91" s="5">
        <v>21</v>
      </c>
      <c r="AM91" s="5">
        <v>22</v>
      </c>
      <c r="AN91" s="5">
        <v>23</v>
      </c>
      <c r="AO91" s="5">
        <v>24</v>
      </c>
      <c r="AP91" s="5">
        <v>25</v>
      </c>
      <c r="AQ91" s="5">
        <v>26</v>
      </c>
      <c r="AR91" s="5">
        <v>27</v>
      </c>
      <c r="AS91" s="5">
        <v>28</v>
      </c>
      <c r="AT91" s="5">
        <v>29</v>
      </c>
      <c r="AU91" s="5">
        <v>30</v>
      </c>
      <c r="AV91" s="5">
        <v>31</v>
      </c>
      <c r="AW91" s="5">
        <v>32</v>
      </c>
      <c r="AX91" s="5">
        <v>33</v>
      </c>
      <c r="AY91" s="5">
        <v>34</v>
      </c>
      <c r="AZ91" s="5">
        <v>35</v>
      </c>
      <c r="BA91" s="5">
        <v>36</v>
      </c>
      <c r="BB91" s="5">
        <v>37</v>
      </c>
      <c r="BC91" s="5">
        <v>38</v>
      </c>
      <c r="BD91" s="5">
        <v>39</v>
      </c>
      <c r="BE91" s="5">
        <v>40</v>
      </c>
      <c r="BF91" s="5">
        <v>41</v>
      </c>
      <c r="BG91" s="5">
        <v>42</v>
      </c>
      <c r="BH91" s="5">
        <v>43</v>
      </c>
      <c r="BI91" s="5">
        <v>44</v>
      </c>
      <c r="BJ91" s="5">
        <v>45</v>
      </c>
      <c r="BK91" s="5">
        <v>46</v>
      </c>
      <c r="BL91" s="5">
        <v>47</v>
      </c>
      <c r="BM91" s="5">
        <v>48</v>
      </c>
      <c r="BN91" s="5">
        <v>49</v>
      </c>
      <c r="BO91" s="5">
        <v>50</v>
      </c>
      <c r="BP91" s="5">
        <v>51</v>
      </c>
      <c r="BQ91" s="5">
        <v>52</v>
      </c>
      <c r="BR91" s="5">
        <v>53</v>
      </c>
      <c r="BS91" s="5">
        <v>54</v>
      </c>
      <c r="BT91" s="5">
        <v>55</v>
      </c>
      <c r="BU91" s="5">
        <v>56</v>
      </c>
      <c r="BV91" s="5">
        <v>57</v>
      </c>
      <c r="BW91" s="5">
        <v>58</v>
      </c>
      <c r="BX91" s="5">
        <v>59</v>
      </c>
      <c r="BY91" s="5">
        <v>60</v>
      </c>
      <c r="BZ91" s="5">
        <v>61</v>
      </c>
      <c r="CA91" s="5">
        <v>62</v>
      </c>
      <c r="CB91" s="5">
        <v>63</v>
      </c>
      <c r="CC91" s="5">
        <v>64</v>
      </c>
      <c r="CD91" s="5">
        <v>65</v>
      </c>
      <c r="CE91" s="5">
        <v>66</v>
      </c>
      <c r="CF91" s="5">
        <v>67</v>
      </c>
      <c r="CG91" s="5">
        <v>68</v>
      </c>
      <c r="CH91" s="5">
        <v>69</v>
      </c>
      <c r="CI91" s="5">
        <v>70</v>
      </c>
      <c r="CJ91" s="5">
        <v>71</v>
      </c>
      <c r="CK91" s="5">
        <v>72</v>
      </c>
      <c r="CL91" s="5">
        <v>73</v>
      </c>
      <c r="CM91" s="5">
        <v>74</v>
      </c>
      <c r="CN91" s="5">
        <v>75</v>
      </c>
      <c r="CO91" s="5">
        <v>76</v>
      </c>
      <c r="CP91" s="5">
        <v>77</v>
      </c>
      <c r="CQ91" s="5">
        <v>78</v>
      </c>
      <c r="CR91" s="5">
        <v>79</v>
      </c>
      <c r="CS91" s="5">
        <v>80</v>
      </c>
      <c r="CT91" s="5">
        <v>81</v>
      </c>
      <c r="CU91" s="5">
        <v>82</v>
      </c>
      <c r="CV91" s="5">
        <v>83</v>
      </c>
      <c r="CW91" s="5">
        <v>84</v>
      </c>
      <c r="CX91" s="5">
        <v>85</v>
      </c>
      <c r="CY91" s="5">
        <v>86</v>
      </c>
      <c r="CZ91" s="5">
        <v>87</v>
      </c>
      <c r="DA91" s="5">
        <v>88</v>
      </c>
      <c r="DB91" s="5">
        <v>89</v>
      </c>
      <c r="DC91" s="5">
        <v>90</v>
      </c>
      <c r="DD91" s="5">
        <v>91</v>
      </c>
      <c r="DE91" s="5">
        <v>92</v>
      </c>
      <c r="DF91" s="5">
        <v>93</v>
      </c>
      <c r="DG91" s="5">
        <v>94</v>
      </c>
      <c r="DH91" s="5">
        <v>95</v>
      </c>
      <c r="DI91" s="5">
        <v>96</v>
      </c>
      <c r="DJ91" s="5">
        <v>97</v>
      </c>
      <c r="DK91" s="5">
        <v>98</v>
      </c>
      <c r="DL91" s="5">
        <v>99</v>
      </c>
      <c r="DM91" s="5">
        <v>100</v>
      </c>
      <c r="DN91" s="5">
        <v>101</v>
      </c>
      <c r="DO91" s="5">
        <v>102</v>
      </c>
      <c r="DP91" s="5">
        <v>103</v>
      </c>
      <c r="DQ91" s="5">
        <v>104</v>
      </c>
      <c r="DR91" s="5">
        <v>105</v>
      </c>
      <c r="DS91" s="5">
        <v>106</v>
      </c>
      <c r="DT91" s="5">
        <v>107</v>
      </c>
      <c r="DU91" s="5">
        <v>108</v>
      </c>
      <c r="DV91" s="5">
        <v>109</v>
      </c>
      <c r="DW91" s="5">
        <v>110</v>
      </c>
      <c r="DX91" s="5">
        <v>111</v>
      </c>
      <c r="DY91" s="5">
        <v>112</v>
      </c>
      <c r="DZ91" s="5">
        <v>113</v>
      </c>
      <c r="EA91" s="5">
        <v>114</v>
      </c>
      <c r="EB91" s="5">
        <v>115</v>
      </c>
      <c r="EC91" s="5">
        <v>116</v>
      </c>
      <c r="ED91" s="5">
        <v>117</v>
      </c>
      <c r="EE91" s="5">
        <v>118</v>
      </c>
      <c r="EF91" s="5">
        <v>119</v>
      </c>
      <c r="EG91" s="5">
        <v>120</v>
      </c>
      <c r="EH91" s="5">
        <v>121</v>
      </c>
      <c r="EI91" s="5">
        <v>122</v>
      </c>
      <c r="EJ91" s="5">
        <v>123</v>
      </c>
      <c r="EK91" s="5">
        <v>124</v>
      </c>
      <c r="EL91" s="5">
        <v>125</v>
      </c>
      <c r="EM91" s="5">
        <v>126</v>
      </c>
      <c r="EN91" s="5">
        <v>127</v>
      </c>
      <c r="EO91" s="5">
        <v>128</v>
      </c>
      <c r="EP91" s="5">
        <v>129</v>
      </c>
      <c r="EQ91" s="5">
        <v>130</v>
      </c>
      <c r="ER91" s="5">
        <v>131</v>
      </c>
      <c r="ES91" s="5">
        <v>132</v>
      </c>
      <c r="ET91" s="5">
        <v>133</v>
      </c>
      <c r="EU91" s="5">
        <v>134</v>
      </c>
      <c r="EV91" s="5">
        <v>135</v>
      </c>
      <c r="EW91" s="5">
        <v>136</v>
      </c>
      <c r="EX91" s="5">
        <v>137</v>
      </c>
      <c r="EY91" s="5">
        <v>138</v>
      </c>
      <c r="EZ91" s="5">
        <v>139</v>
      </c>
      <c r="FA91" s="5">
        <v>140</v>
      </c>
      <c r="FB91" s="5">
        <v>141</v>
      </c>
      <c r="FC91" s="5">
        <v>142</v>
      </c>
      <c r="FD91" s="5">
        <v>143</v>
      </c>
      <c r="FE91" s="5">
        <v>144</v>
      </c>
      <c r="FF91" s="5">
        <v>145</v>
      </c>
      <c r="FG91" s="5">
        <v>146</v>
      </c>
      <c r="FH91" s="5">
        <v>147</v>
      </c>
      <c r="FI91" s="5">
        <v>148</v>
      </c>
      <c r="FJ91" s="5">
        <v>149</v>
      </c>
      <c r="FK91" s="5">
        <v>150</v>
      </c>
      <c r="FL91" s="5">
        <v>151</v>
      </c>
      <c r="FM91" s="5">
        <v>152</v>
      </c>
      <c r="FN91" s="5">
        <v>153</v>
      </c>
      <c r="FO91" s="5">
        <v>154</v>
      </c>
      <c r="FP91" s="5">
        <v>155</v>
      </c>
      <c r="FQ91" s="5">
        <v>156</v>
      </c>
      <c r="FR91" s="5">
        <v>157</v>
      </c>
      <c r="FS91" s="5">
        <v>158</v>
      </c>
      <c r="FT91" s="5">
        <v>159</v>
      </c>
      <c r="FU91" s="5">
        <v>160</v>
      </c>
      <c r="FV91" s="5">
        <v>161</v>
      </c>
      <c r="FW91" s="5">
        <v>162</v>
      </c>
      <c r="FX91" s="5">
        <v>163</v>
      </c>
      <c r="FY91" s="5">
        <v>164</v>
      </c>
      <c r="FZ91" s="5">
        <v>165</v>
      </c>
      <c r="GA91" s="5">
        <v>166</v>
      </c>
      <c r="GB91" s="5">
        <v>167</v>
      </c>
      <c r="GC91" s="5">
        <v>168</v>
      </c>
      <c r="GD91" s="5">
        <v>169</v>
      </c>
      <c r="GE91" s="5">
        <v>170</v>
      </c>
      <c r="GF91" s="5">
        <v>171</v>
      </c>
      <c r="GG91" s="5">
        <v>172</v>
      </c>
      <c r="GH91" s="5">
        <v>173</v>
      </c>
      <c r="GI91" s="5">
        <v>174</v>
      </c>
      <c r="GJ91" s="5">
        <v>175</v>
      </c>
      <c r="GK91" s="5">
        <v>176</v>
      </c>
      <c r="GL91" s="5">
        <v>177</v>
      </c>
      <c r="GM91" s="5">
        <v>178</v>
      </c>
      <c r="GN91" s="5">
        <v>179</v>
      </c>
      <c r="GO91" s="5">
        <v>180</v>
      </c>
      <c r="GP91" s="5">
        <v>181</v>
      </c>
      <c r="GQ91" s="5">
        <v>182</v>
      </c>
      <c r="GR91" s="5">
        <v>183</v>
      </c>
      <c r="GS91" s="5">
        <v>184</v>
      </c>
      <c r="GT91" s="5">
        <v>185</v>
      </c>
      <c r="GU91" s="5">
        <v>186</v>
      </c>
      <c r="GV91" s="5">
        <v>187</v>
      </c>
      <c r="GW91" s="5">
        <v>188</v>
      </c>
      <c r="GX91" s="5">
        <v>189</v>
      </c>
      <c r="GY91" s="5">
        <v>190</v>
      </c>
      <c r="GZ91" s="5">
        <v>191</v>
      </c>
      <c r="HA91" s="5">
        <v>192</v>
      </c>
      <c r="HB91" s="5">
        <v>193</v>
      </c>
      <c r="HC91" s="5">
        <v>194</v>
      </c>
      <c r="HD91" s="5">
        <v>195</v>
      </c>
      <c r="HE91" s="5">
        <v>196</v>
      </c>
      <c r="HF91" s="5">
        <v>197</v>
      </c>
      <c r="HG91" s="5">
        <v>198</v>
      </c>
      <c r="HH91" s="5">
        <v>199</v>
      </c>
      <c r="HI91" s="5">
        <v>200</v>
      </c>
      <c r="HJ91" s="5">
        <v>201</v>
      </c>
      <c r="HK91" s="5">
        <v>202</v>
      </c>
      <c r="HL91" s="5">
        <v>203</v>
      </c>
      <c r="HM91" s="5">
        <v>204</v>
      </c>
      <c r="HN91" s="5">
        <v>205</v>
      </c>
      <c r="HO91" s="5">
        <v>206</v>
      </c>
      <c r="HP91" s="5">
        <v>207</v>
      </c>
      <c r="HQ91" s="5">
        <v>208</v>
      </c>
      <c r="HR91" s="5">
        <v>209</v>
      </c>
      <c r="HS91" s="5">
        <v>210</v>
      </c>
      <c r="HT91" s="5">
        <v>211</v>
      </c>
      <c r="HU91" s="5">
        <v>212</v>
      </c>
      <c r="HV91" s="5">
        <v>213</v>
      </c>
      <c r="HW91" s="5">
        <v>214</v>
      </c>
      <c r="HX91" s="5">
        <v>215</v>
      </c>
      <c r="HY91" s="5">
        <v>216</v>
      </c>
      <c r="HZ91" s="5">
        <v>217</v>
      </c>
      <c r="IA91" s="5">
        <v>218</v>
      </c>
      <c r="IB91" s="5">
        <v>219</v>
      </c>
      <c r="IC91" s="5">
        <v>220</v>
      </c>
      <c r="ID91" s="5">
        <v>221</v>
      </c>
      <c r="IE91" s="5">
        <v>222</v>
      </c>
      <c r="IF91" s="5">
        <v>223</v>
      </c>
      <c r="IG91" s="5">
        <v>224</v>
      </c>
      <c r="IH91" s="5">
        <v>225</v>
      </c>
      <c r="II91" s="5">
        <v>226</v>
      </c>
      <c r="IJ91" s="5">
        <v>227</v>
      </c>
      <c r="IK91" s="5">
        <v>228</v>
      </c>
      <c r="IL91" s="5">
        <v>229</v>
      </c>
      <c r="IM91" s="5">
        <v>230</v>
      </c>
      <c r="IN91" s="5">
        <v>231</v>
      </c>
      <c r="IO91" s="5">
        <v>232</v>
      </c>
      <c r="IP91" s="5">
        <v>233</v>
      </c>
      <c r="IQ91" s="5">
        <v>234</v>
      </c>
      <c r="IR91" s="5">
        <v>235</v>
      </c>
      <c r="IS91" s="5">
        <v>236</v>
      </c>
      <c r="IT91" s="5">
        <v>237</v>
      </c>
      <c r="IU91" s="5">
        <v>238</v>
      </c>
      <c r="IV91" s="5">
        <v>239</v>
      </c>
      <c r="IW91" s="5">
        <v>240</v>
      </c>
      <c r="IX91" s="5">
        <v>241</v>
      </c>
      <c r="IY91" s="5">
        <v>242</v>
      </c>
      <c r="IZ91" s="5">
        <v>243</v>
      </c>
      <c r="JA91" s="5">
        <v>244</v>
      </c>
      <c r="JB91" s="5">
        <v>245</v>
      </c>
      <c r="JC91" s="5">
        <v>246</v>
      </c>
      <c r="JD91" s="5">
        <v>247</v>
      </c>
      <c r="JE91" s="5">
        <v>248</v>
      </c>
      <c r="JF91" s="5">
        <v>249</v>
      </c>
      <c r="JG91" s="5">
        <v>250</v>
      </c>
      <c r="JH91" s="5">
        <v>251</v>
      </c>
      <c r="JI91" s="5">
        <v>252</v>
      </c>
      <c r="JJ91" s="5">
        <v>253</v>
      </c>
      <c r="JK91" s="5">
        <v>254</v>
      </c>
      <c r="JL91" s="5">
        <v>255</v>
      </c>
      <c r="JM91" s="5">
        <v>256</v>
      </c>
      <c r="JN91" s="5">
        <v>257</v>
      </c>
      <c r="JO91" s="5">
        <v>258</v>
      </c>
      <c r="JP91" s="5">
        <v>259</v>
      </c>
      <c r="JQ91" s="5">
        <v>260</v>
      </c>
      <c r="JR91" s="5">
        <v>261</v>
      </c>
      <c r="JS91" s="5">
        <v>262</v>
      </c>
      <c r="JT91" s="5">
        <v>263</v>
      </c>
      <c r="JU91" s="5">
        <v>264</v>
      </c>
      <c r="JV91" s="5">
        <v>265</v>
      </c>
      <c r="JW91" s="5">
        <v>266</v>
      </c>
      <c r="JX91" s="5">
        <v>267</v>
      </c>
      <c r="JY91" s="5">
        <v>268</v>
      </c>
      <c r="JZ91" s="5">
        <v>269</v>
      </c>
      <c r="KA91" s="5">
        <v>270</v>
      </c>
      <c r="KB91" s="5">
        <v>271</v>
      </c>
      <c r="KC91" s="5">
        <v>272</v>
      </c>
      <c r="KD91" s="5">
        <v>273</v>
      </c>
      <c r="KE91" s="5">
        <v>274</v>
      </c>
      <c r="KF91" s="5">
        <v>275</v>
      </c>
      <c r="KG91" s="5">
        <v>276</v>
      </c>
      <c r="KH91" s="5">
        <v>277</v>
      </c>
      <c r="KI91" s="5">
        <v>278</v>
      </c>
      <c r="KJ91" s="5">
        <v>279</v>
      </c>
      <c r="KK91" s="5">
        <v>280</v>
      </c>
      <c r="KL91" s="5">
        <v>281</v>
      </c>
      <c r="KM91" s="5">
        <v>282</v>
      </c>
      <c r="KN91" s="5">
        <v>283</v>
      </c>
      <c r="KO91" s="5">
        <v>284</v>
      </c>
      <c r="KP91" s="5">
        <v>285</v>
      </c>
      <c r="KQ91" s="5">
        <v>286</v>
      </c>
      <c r="KR91" s="5">
        <v>287</v>
      </c>
      <c r="KS91" s="5">
        <v>288</v>
      </c>
      <c r="KT91" s="19"/>
    </row>
    <row r="92" spans="2:306" ht="18.75">
      <c r="B92" s="173"/>
      <c r="C92" s="134"/>
      <c r="F92" s="135" t="s">
        <v>88</v>
      </c>
      <c r="G92" s="134"/>
      <c r="H92" s="138" t="s">
        <v>89</v>
      </c>
      <c r="I92" s="139"/>
      <c r="J92" s="19"/>
      <c r="L92" s="80" t="s">
        <v>90</v>
      </c>
      <c r="M92" s="80" t="s">
        <v>91</v>
      </c>
      <c r="N92" s="80" t="s">
        <v>92</v>
      </c>
      <c r="P92" s="134"/>
      <c r="Q92" s="138" t="s">
        <v>93</v>
      </c>
      <c r="R92" s="140"/>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41"/>
      <c r="CC92" s="141"/>
      <c r="CD92" s="141"/>
      <c r="CE92" s="141"/>
      <c r="CF92" s="141"/>
      <c r="CG92" s="141"/>
      <c r="CH92" s="141"/>
      <c r="CI92" s="141"/>
      <c r="CJ92" s="141"/>
      <c r="CK92" s="141"/>
      <c r="CL92" s="141"/>
      <c r="CM92" s="141"/>
      <c r="CN92" s="141"/>
      <c r="CO92" s="141"/>
      <c r="CP92" s="141"/>
      <c r="CQ92" s="141"/>
      <c r="CR92" s="141"/>
      <c r="CS92" s="141"/>
      <c r="CT92" s="141"/>
      <c r="CU92" s="141"/>
      <c r="CV92" s="141"/>
      <c r="CW92" s="141"/>
      <c r="CX92" s="141"/>
      <c r="CY92" s="141"/>
      <c r="CZ92" s="141"/>
      <c r="DA92" s="141"/>
      <c r="DB92" s="141"/>
      <c r="DC92" s="141"/>
      <c r="DD92" s="141"/>
      <c r="DE92" s="141"/>
      <c r="DF92" s="141"/>
      <c r="DG92" s="141"/>
      <c r="DH92" s="141"/>
      <c r="DI92" s="141"/>
      <c r="DJ92" s="141"/>
      <c r="DK92" s="141"/>
      <c r="DL92" s="141"/>
      <c r="DM92" s="141"/>
      <c r="DN92" s="141"/>
      <c r="DO92" s="141"/>
      <c r="DP92" s="141"/>
      <c r="DQ92" s="141"/>
      <c r="DR92" s="141"/>
      <c r="DS92" s="141"/>
      <c r="DT92" s="141"/>
      <c r="DU92" s="141"/>
      <c r="DV92" s="141"/>
      <c r="DW92" s="141"/>
      <c r="DX92" s="141"/>
      <c r="DY92" s="141"/>
      <c r="DZ92" s="141"/>
      <c r="EA92" s="141"/>
      <c r="EB92" s="141"/>
      <c r="EC92" s="141"/>
      <c r="ED92" s="141"/>
      <c r="EE92" s="141"/>
      <c r="EF92" s="141"/>
      <c r="EG92" s="141"/>
      <c r="EH92" s="141"/>
      <c r="EI92" s="141"/>
      <c r="EJ92" s="141"/>
      <c r="EK92" s="141"/>
      <c r="EL92" s="141"/>
      <c r="EM92" s="141"/>
      <c r="EN92" s="141"/>
      <c r="EO92" s="141"/>
      <c r="EP92" s="141"/>
      <c r="EQ92" s="141"/>
      <c r="ER92" s="141"/>
      <c r="ES92" s="141"/>
      <c r="ET92" s="141"/>
      <c r="EU92" s="141"/>
      <c r="EV92" s="141"/>
      <c r="EW92" s="141"/>
      <c r="EX92" s="141"/>
      <c r="EY92" s="141"/>
      <c r="EZ92" s="141"/>
      <c r="FA92" s="141"/>
      <c r="FB92" s="141"/>
      <c r="FC92" s="141"/>
      <c r="FD92" s="141"/>
      <c r="FE92" s="141"/>
      <c r="FF92" s="141"/>
      <c r="FG92" s="141"/>
      <c r="FH92" s="141"/>
      <c r="FI92" s="141"/>
      <c r="FJ92" s="141"/>
      <c r="FK92" s="141"/>
      <c r="FL92" s="141"/>
      <c r="FM92" s="141"/>
      <c r="FN92" s="141"/>
      <c r="FO92" s="141"/>
      <c r="FP92" s="141"/>
      <c r="FQ92" s="141"/>
      <c r="FR92" s="141"/>
      <c r="FS92" s="141"/>
      <c r="FT92" s="141"/>
      <c r="FU92" s="141"/>
      <c r="FV92" s="141"/>
      <c r="FW92" s="141"/>
      <c r="FX92" s="141"/>
      <c r="FY92" s="141"/>
      <c r="FZ92" s="141"/>
      <c r="GA92" s="141"/>
      <c r="GB92" s="141"/>
      <c r="GC92" s="141"/>
      <c r="GD92" s="141"/>
      <c r="GE92" s="141"/>
      <c r="GF92" s="141"/>
      <c r="GG92" s="141"/>
      <c r="GH92" s="141"/>
      <c r="GI92" s="141"/>
      <c r="GJ92" s="141"/>
      <c r="GK92" s="141"/>
      <c r="GL92" s="141"/>
      <c r="GM92" s="141"/>
      <c r="GN92" s="141"/>
      <c r="GO92" s="141"/>
      <c r="GP92" s="141"/>
      <c r="GQ92" s="141"/>
      <c r="GR92" s="141"/>
      <c r="GS92" s="141"/>
      <c r="GT92" s="141"/>
      <c r="GU92" s="141"/>
      <c r="GV92" s="141"/>
      <c r="GW92" s="141"/>
      <c r="GX92" s="141"/>
      <c r="GY92" s="141"/>
      <c r="GZ92" s="141"/>
      <c r="HA92" s="141"/>
      <c r="HB92" s="141"/>
      <c r="HC92" s="141"/>
      <c r="HD92" s="141"/>
      <c r="HE92" s="141"/>
      <c r="HF92" s="141"/>
      <c r="HG92" s="141"/>
      <c r="HH92" s="141"/>
      <c r="HI92" s="141"/>
      <c r="HJ92" s="141"/>
      <c r="HK92" s="141"/>
      <c r="HL92" s="141"/>
      <c r="HM92" s="141"/>
      <c r="HN92" s="141"/>
      <c r="HO92" s="141"/>
      <c r="HP92" s="141"/>
      <c r="HQ92" s="141"/>
      <c r="HR92" s="141"/>
      <c r="HS92" s="141"/>
      <c r="HT92" s="141"/>
      <c r="HU92" s="141"/>
      <c r="HV92" s="141"/>
      <c r="HW92" s="141"/>
      <c r="HX92" s="141"/>
      <c r="HY92" s="141"/>
      <c r="HZ92" s="141"/>
      <c r="IA92" s="141"/>
      <c r="IB92" s="141"/>
      <c r="IC92" s="141"/>
      <c r="ID92" s="141"/>
      <c r="IE92" s="141"/>
      <c r="IF92" s="141"/>
      <c r="IG92" s="141"/>
      <c r="IH92" s="141"/>
      <c r="II92" s="141"/>
      <c r="IJ92" s="141"/>
      <c r="IK92" s="141"/>
      <c r="IL92" s="141"/>
      <c r="IM92" s="141"/>
      <c r="IN92" s="141"/>
      <c r="IO92" s="141"/>
      <c r="IP92" s="141"/>
      <c r="IQ92" s="141"/>
      <c r="IR92" s="141"/>
      <c r="IS92" s="141"/>
      <c r="IT92" s="141"/>
      <c r="IU92" s="141"/>
      <c r="IV92" s="141"/>
      <c r="IW92" s="141"/>
      <c r="IX92" s="141"/>
      <c r="IY92" s="141"/>
      <c r="IZ92" s="141"/>
      <c r="JA92" s="141"/>
      <c r="JB92" s="141"/>
      <c r="JC92" s="141"/>
      <c r="JD92" s="141"/>
      <c r="JE92" s="141"/>
      <c r="JF92" s="141"/>
      <c r="JG92" s="141"/>
      <c r="JH92" s="141"/>
      <c r="JI92" s="141"/>
      <c r="JJ92" s="141"/>
      <c r="JK92" s="141"/>
      <c r="JL92" s="141"/>
      <c r="JM92" s="141"/>
      <c r="JN92" s="141"/>
      <c r="JO92" s="141"/>
      <c r="JP92" s="141"/>
      <c r="JQ92" s="141"/>
      <c r="JR92" s="141"/>
      <c r="JS92" s="141"/>
      <c r="JT92" s="141"/>
      <c r="JU92" s="141"/>
      <c r="JV92" s="141"/>
      <c r="JW92" s="141"/>
      <c r="JX92" s="141"/>
      <c r="JY92" s="141"/>
      <c r="JZ92" s="141"/>
      <c r="KA92" s="141"/>
      <c r="KB92" s="141"/>
      <c r="KC92" s="141"/>
      <c r="KD92" s="141"/>
      <c r="KE92" s="141"/>
      <c r="KF92" s="141"/>
      <c r="KG92" s="141"/>
      <c r="KH92" s="141"/>
      <c r="KI92" s="141"/>
      <c r="KJ92" s="141"/>
      <c r="KK92" s="141"/>
      <c r="KL92" s="141"/>
      <c r="KM92" s="141"/>
      <c r="KN92" s="141"/>
      <c r="KO92" s="141"/>
      <c r="KP92" s="141"/>
      <c r="KQ92" s="141"/>
      <c r="KR92" s="141"/>
      <c r="KS92" s="142"/>
      <c r="KT92" s="19"/>
    </row>
    <row r="93" spans="2:306" ht="18.75">
      <c r="B93" s="173"/>
      <c r="C93" s="134"/>
      <c r="F93" s="135" t="s">
        <v>94</v>
      </c>
      <c r="G93" s="134"/>
      <c r="H93" s="138" t="s">
        <v>95</v>
      </c>
      <c r="I93" s="139"/>
      <c r="J93" s="19"/>
      <c r="L93" s="143">
        <f>ROUND(IF(SUM(R92:KS92)=0,1.05,MAX(N93,N93^2)),2)</f>
        <v>1.05</v>
      </c>
      <c r="M93" s="144">
        <f>ROUND(IF(SUM(R92:KS92)=0,VIC_RLWP,SUMPRODUCT(R92:KS92,VIC_PHH)/SUM(R93:KS93)),2)</f>
        <v>51.59</v>
      </c>
      <c r="N93" s="144">
        <f>ROUND(M93/VIC_RLWP,2)</f>
        <v>1</v>
      </c>
      <c r="P93" s="134"/>
      <c r="Q93" s="138" t="s">
        <v>96</v>
      </c>
      <c r="R93" s="145"/>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c r="BZ93" s="146"/>
      <c r="CA93" s="146"/>
      <c r="CB93" s="146"/>
      <c r="CC93" s="146"/>
      <c r="CD93" s="146"/>
      <c r="CE93" s="146"/>
      <c r="CF93" s="146"/>
      <c r="CG93" s="146"/>
      <c r="CH93" s="146"/>
      <c r="CI93" s="146"/>
      <c r="CJ93" s="146"/>
      <c r="CK93" s="146"/>
      <c r="CL93" s="146"/>
      <c r="CM93" s="146"/>
      <c r="CN93" s="146"/>
      <c r="CO93" s="146"/>
      <c r="CP93" s="146"/>
      <c r="CQ93" s="146"/>
      <c r="CR93" s="146"/>
      <c r="CS93" s="146"/>
      <c r="CT93" s="146"/>
      <c r="CU93" s="146"/>
      <c r="CV93" s="146"/>
      <c r="CW93" s="146"/>
      <c r="CX93" s="146"/>
      <c r="CY93" s="146"/>
      <c r="CZ93" s="146"/>
      <c r="DA93" s="146"/>
      <c r="DB93" s="146"/>
      <c r="DC93" s="146"/>
      <c r="DD93" s="146"/>
      <c r="DE93" s="146"/>
      <c r="DF93" s="146"/>
      <c r="DG93" s="146"/>
      <c r="DH93" s="146"/>
      <c r="DI93" s="146"/>
      <c r="DJ93" s="146"/>
      <c r="DK93" s="146"/>
      <c r="DL93" s="146"/>
      <c r="DM93" s="146"/>
      <c r="DN93" s="146"/>
      <c r="DO93" s="146"/>
      <c r="DP93" s="146"/>
      <c r="DQ93" s="146"/>
      <c r="DR93" s="146"/>
      <c r="DS93" s="146"/>
      <c r="DT93" s="146"/>
      <c r="DU93" s="146"/>
      <c r="DV93" s="146"/>
      <c r="DW93" s="146"/>
      <c r="DX93" s="146"/>
      <c r="DY93" s="146"/>
      <c r="DZ93" s="146"/>
      <c r="EA93" s="146"/>
      <c r="EB93" s="146"/>
      <c r="EC93" s="146"/>
      <c r="ED93" s="146"/>
      <c r="EE93" s="146"/>
      <c r="EF93" s="146"/>
      <c r="EG93" s="146"/>
      <c r="EH93" s="146"/>
      <c r="EI93" s="146"/>
      <c r="EJ93" s="146"/>
      <c r="EK93" s="146"/>
      <c r="EL93" s="146"/>
      <c r="EM93" s="146"/>
      <c r="EN93" s="146"/>
      <c r="EO93" s="146"/>
      <c r="EP93" s="146"/>
      <c r="EQ93" s="146"/>
      <c r="ER93" s="146"/>
      <c r="ES93" s="146"/>
      <c r="ET93" s="146"/>
      <c r="EU93" s="146"/>
      <c r="EV93" s="146"/>
      <c r="EW93" s="146"/>
      <c r="EX93" s="146"/>
      <c r="EY93" s="146"/>
      <c r="EZ93" s="146"/>
      <c r="FA93" s="146"/>
      <c r="FB93" s="146"/>
      <c r="FC93" s="146"/>
      <c r="FD93" s="146"/>
      <c r="FE93" s="146"/>
      <c r="FF93" s="146"/>
      <c r="FG93" s="146"/>
      <c r="FH93" s="146"/>
      <c r="FI93" s="146"/>
      <c r="FJ93" s="146"/>
      <c r="FK93" s="146"/>
      <c r="FL93" s="146"/>
      <c r="FM93" s="146"/>
      <c r="FN93" s="146"/>
      <c r="FO93" s="146"/>
      <c r="FP93" s="146"/>
      <c r="FQ93" s="146"/>
      <c r="FR93" s="146"/>
      <c r="FS93" s="146"/>
      <c r="FT93" s="146"/>
      <c r="FU93" s="146"/>
      <c r="FV93" s="146"/>
      <c r="FW93" s="146"/>
      <c r="FX93" s="146"/>
      <c r="FY93" s="146"/>
      <c r="FZ93" s="146"/>
      <c r="GA93" s="146"/>
      <c r="GB93" s="146"/>
      <c r="GC93" s="146"/>
      <c r="GD93" s="146"/>
      <c r="GE93" s="146"/>
      <c r="GF93" s="146"/>
      <c r="GG93" s="146"/>
      <c r="GH93" s="146"/>
      <c r="GI93" s="146"/>
      <c r="GJ93" s="146"/>
      <c r="GK93" s="146"/>
      <c r="GL93" s="146"/>
      <c r="GM93" s="146"/>
      <c r="GN93" s="146"/>
      <c r="GO93" s="146"/>
      <c r="GP93" s="146"/>
      <c r="GQ93" s="146"/>
      <c r="GR93" s="146"/>
      <c r="GS93" s="146"/>
      <c r="GT93" s="146"/>
      <c r="GU93" s="146"/>
      <c r="GV93" s="146"/>
      <c r="GW93" s="146"/>
      <c r="GX93" s="146"/>
      <c r="GY93" s="146"/>
      <c r="GZ93" s="146"/>
      <c r="HA93" s="146"/>
      <c r="HB93" s="146"/>
      <c r="HC93" s="146"/>
      <c r="HD93" s="146"/>
      <c r="HE93" s="146"/>
      <c r="HF93" s="146"/>
      <c r="HG93" s="146"/>
      <c r="HH93" s="146"/>
      <c r="HI93" s="146"/>
      <c r="HJ93" s="146"/>
      <c r="HK93" s="146"/>
      <c r="HL93" s="146"/>
      <c r="HM93" s="146"/>
      <c r="HN93" s="146"/>
      <c r="HO93" s="146"/>
      <c r="HP93" s="146"/>
      <c r="HQ93" s="146"/>
      <c r="HR93" s="146"/>
      <c r="HS93" s="146"/>
      <c r="HT93" s="146"/>
      <c r="HU93" s="146"/>
      <c r="HV93" s="146"/>
      <c r="HW93" s="146"/>
      <c r="HX93" s="146"/>
      <c r="HY93" s="146"/>
      <c r="HZ93" s="146"/>
      <c r="IA93" s="146"/>
      <c r="IB93" s="146"/>
      <c r="IC93" s="146"/>
      <c r="ID93" s="146"/>
      <c r="IE93" s="146"/>
      <c r="IF93" s="146"/>
      <c r="IG93" s="146"/>
      <c r="IH93" s="146"/>
      <c r="II93" s="146"/>
      <c r="IJ93" s="146"/>
      <c r="IK93" s="146"/>
      <c r="IL93" s="146"/>
      <c r="IM93" s="146"/>
      <c r="IN93" s="146"/>
      <c r="IO93" s="146"/>
      <c r="IP93" s="146"/>
      <c r="IQ93" s="146"/>
      <c r="IR93" s="146"/>
      <c r="IS93" s="146"/>
      <c r="IT93" s="146"/>
      <c r="IU93" s="146"/>
      <c r="IV93" s="146"/>
      <c r="IW93" s="146"/>
      <c r="IX93" s="146"/>
      <c r="IY93" s="146"/>
      <c r="IZ93" s="146"/>
      <c r="JA93" s="146"/>
      <c r="JB93" s="146"/>
      <c r="JC93" s="146"/>
      <c r="JD93" s="146"/>
      <c r="JE93" s="146"/>
      <c r="JF93" s="146"/>
      <c r="JG93" s="146"/>
      <c r="JH93" s="146"/>
      <c r="JI93" s="146"/>
      <c r="JJ93" s="146"/>
      <c r="JK93" s="146"/>
      <c r="JL93" s="146"/>
      <c r="JM93" s="146"/>
      <c r="JN93" s="146"/>
      <c r="JO93" s="146"/>
      <c r="JP93" s="146"/>
      <c r="JQ93" s="146"/>
      <c r="JR93" s="146"/>
      <c r="JS93" s="146"/>
      <c r="JT93" s="146"/>
      <c r="JU93" s="146"/>
      <c r="JV93" s="146"/>
      <c r="JW93" s="146"/>
      <c r="JX93" s="146"/>
      <c r="JY93" s="146"/>
      <c r="JZ93" s="146"/>
      <c r="KA93" s="146"/>
      <c r="KB93" s="146"/>
      <c r="KC93" s="146"/>
      <c r="KD93" s="146"/>
      <c r="KE93" s="146"/>
      <c r="KF93" s="146"/>
      <c r="KG93" s="146"/>
      <c r="KH93" s="146"/>
      <c r="KI93" s="146"/>
      <c r="KJ93" s="146"/>
      <c r="KK93" s="146"/>
      <c r="KL93" s="146"/>
      <c r="KM93" s="146"/>
      <c r="KN93" s="146"/>
      <c r="KO93" s="146"/>
      <c r="KP93" s="146"/>
      <c r="KQ93" s="146"/>
      <c r="KR93" s="146"/>
      <c r="KS93" s="147"/>
      <c r="KT93" s="19"/>
    </row>
    <row r="94" spans="2:306" ht="18.75">
      <c r="B94" s="173"/>
      <c r="C94" s="134"/>
      <c r="F94" s="135" t="s">
        <v>97</v>
      </c>
      <c r="G94" s="134"/>
      <c r="H94" s="138" t="s">
        <v>98</v>
      </c>
      <c r="I94" s="139"/>
      <c r="J94" s="19"/>
      <c r="P94" s="134"/>
      <c r="Q94" s="138" t="s">
        <v>99</v>
      </c>
      <c r="R94" s="145"/>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146"/>
      <c r="CX94" s="146"/>
      <c r="CY94" s="146"/>
      <c r="CZ94" s="146"/>
      <c r="DA94" s="146"/>
      <c r="DB94" s="146"/>
      <c r="DC94" s="146"/>
      <c r="DD94" s="146"/>
      <c r="DE94" s="146"/>
      <c r="DF94" s="146"/>
      <c r="DG94" s="146"/>
      <c r="DH94" s="146"/>
      <c r="DI94" s="146"/>
      <c r="DJ94" s="146"/>
      <c r="DK94" s="146"/>
      <c r="DL94" s="146"/>
      <c r="DM94" s="146"/>
      <c r="DN94" s="146"/>
      <c r="DO94" s="146"/>
      <c r="DP94" s="146"/>
      <c r="DQ94" s="146"/>
      <c r="DR94" s="146"/>
      <c r="DS94" s="146"/>
      <c r="DT94" s="146"/>
      <c r="DU94" s="146"/>
      <c r="DV94" s="146"/>
      <c r="DW94" s="146"/>
      <c r="DX94" s="146"/>
      <c r="DY94" s="146"/>
      <c r="DZ94" s="146"/>
      <c r="EA94" s="146"/>
      <c r="EB94" s="146"/>
      <c r="EC94" s="146"/>
      <c r="ED94" s="146"/>
      <c r="EE94" s="146"/>
      <c r="EF94" s="146"/>
      <c r="EG94" s="146"/>
      <c r="EH94" s="146"/>
      <c r="EI94" s="146"/>
      <c r="EJ94" s="146"/>
      <c r="EK94" s="146"/>
      <c r="EL94" s="146"/>
      <c r="EM94" s="146"/>
      <c r="EN94" s="146"/>
      <c r="EO94" s="146"/>
      <c r="EP94" s="146"/>
      <c r="EQ94" s="146"/>
      <c r="ER94" s="146"/>
      <c r="ES94" s="146"/>
      <c r="ET94" s="146"/>
      <c r="EU94" s="146"/>
      <c r="EV94" s="146"/>
      <c r="EW94" s="146"/>
      <c r="EX94" s="146"/>
      <c r="EY94" s="146"/>
      <c r="EZ94" s="146"/>
      <c r="FA94" s="146"/>
      <c r="FB94" s="146"/>
      <c r="FC94" s="146"/>
      <c r="FD94" s="146"/>
      <c r="FE94" s="146"/>
      <c r="FF94" s="146"/>
      <c r="FG94" s="146"/>
      <c r="FH94" s="146"/>
      <c r="FI94" s="146"/>
      <c r="FJ94" s="146"/>
      <c r="FK94" s="146"/>
      <c r="FL94" s="146"/>
      <c r="FM94" s="146"/>
      <c r="FN94" s="146"/>
      <c r="FO94" s="146"/>
      <c r="FP94" s="146"/>
      <c r="FQ94" s="146"/>
      <c r="FR94" s="146"/>
      <c r="FS94" s="146"/>
      <c r="FT94" s="146"/>
      <c r="FU94" s="146"/>
      <c r="FV94" s="146"/>
      <c r="FW94" s="146"/>
      <c r="FX94" s="146"/>
      <c r="FY94" s="146"/>
      <c r="FZ94" s="146"/>
      <c r="GA94" s="146"/>
      <c r="GB94" s="146"/>
      <c r="GC94" s="146"/>
      <c r="GD94" s="146"/>
      <c r="GE94" s="146"/>
      <c r="GF94" s="146"/>
      <c r="GG94" s="146"/>
      <c r="GH94" s="146"/>
      <c r="GI94" s="146"/>
      <c r="GJ94" s="146"/>
      <c r="GK94" s="146"/>
      <c r="GL94" s="146"/>
      <c r="GM94" s="146"/>
      <c r="GN94" s="146"/>
      <c r="GO94" s="146"/>
      <c r="GP94" s="146"/>
      <c r="GQ94" s="146"/>
      <c r="GR94" s="146"/>
      <c r="GS94" s="146"/>
      <c r="GT94" s="146"/>
      <c r="GU94" s="146"/>
      <c r="GV94" s="146"/>
      <c r="GW94" s="146"/>
      <c r="GX94" s="146"/>
      <c r="GY94" s="146"/>
      <c r="GZ94" s="146"/>
      <c r="HA94" s="146"/>
      <c r="HB94" s="146"/>
      <c r="HC94" s="146"/>
      <c r="HD94" s="146"/>
      <c r="HE94" s="146"/>
      <c r="HF94" s="146"/>
      <c r="HG94" s="146"/>
      <c r="HH94" s="146"/>
      <c r="HI94" s="146"/>
      <c r="HJ94" s="146"/>
      <c r="HK94" s="146"/>
      <c r="HL94" s="146"/>
      <c r="HM94" s="146"/>
      <c r="HN94" s="146"/>
      <c r="HO94" s="146"/>
      <c r="HP94" s="146"/>
      <c r="HQ94" s="146"/>
      <c r="HR94" s="146"/>
      <c r="HS94" s="146"/>
      <c r="HT94" s="146"/>
      <c r="HU94" s="146"/>
      <c r="HV94" s="146"/>
      <c r="HW94" s="146"/>
      <c r="HX94" s="146"/>
      <c r="HY94" s="146"/>
      <c r="HZ94" s="146"/>
      <c r="IA94" s="146"/>
      <c r="IB94" s="146"/>
      <c r="IC94" s="146"/>
      <c r="ID94" s="146"/>
      <c r="IE94" s="146"/>
      <c r="IF94" s="146"/>
      <c r="IG94" s="146"/>
      <c r="IH94" s="146"/>
      <c r="II94" s="146"/>
      <c r="IJ94" s="146"/>
      <c r="IK94" s="146"/>
      <c r="IL94" s="146"/>
      <c r="IM94" s="146"/>
      <c r="IN94" s="146"/>
      <c r="IO94" s="146"/>
      <c r="IP94" s="146"/>
      <c r="IQ94" s="146"/>
      <c r="IR94" s="146"/>
      <c r="IS94" s="146"/>
      <c r="IT94" s="146"/>
      <c r="IU94" s="146"/>
      <c r="IV94" s="146"/>
      <c r="IW94" s="146"/>
      <c r="IX94" s="146"/>
      <c r="IY94" s="146"/>
      <c r="IZ94" s="146"/>
      <c r="JA94" s="146"/>
      <c r="JB94" s="146"/>
      <c r="JC94" s="146"/>
      <c r="JD94" s="146"/>
      <c r="JE94" s="146"/>
      <c r="JF94" s="146"/>
      <c r="JG94" s="146"/>
      <c r="JH94" s="146"/>
      <c r="JI94" s="146"/>
      <c r="JJ94" s="146"/>
      <c r="JK94" s="146"/>
      <c r="JL94" s="146"/>
      <c r="JM94" s="146"/>
      <c r="JN94" s="146"/>
      <c r="JO94" s="146"/>
      <c r="JP94" s="146"/>
      <c r="JQ94" s="146"/>
      <c r="JR94" s="146"/>
      <c r="JS94" s="146"/>
      <c r="JT94" s="146"/>
      <c r="JU94" s="146"/>
      <c r="JV94" s="146"/>
      <c r="JW94" s="146"/>
      <c r="JX94" s="146"/>
      <c r="JY94" s="146"/>
      <c r="JZ94" s="146"/>
      <c r="KA94" s="146"/>
      <c r="KB94" s="146"/>
      <c r="KC94" s="146"/>
      <c r="KD94" s="146"/>
      <c r="KE94" s="146"/>
      <c r="KF94" s="146"/>
      <c r="KG94" s="146"/>
      <c r="KH94" s="146"/>
      <c r="KI94" s="146"/>
      <c r="KJ94" s="146"/>
      <c r="KK94" s="146"/>
      <c r="KL94" s="146"/>
      <c r="KM94" s="146"/>
      <c r="KN94" s="146"/>
      <c r="KO94" s="146"/>
      <c r="KP94" s="146"/>
      <c r="KQ94" s="146"/>
      <c r="KR94" s="146"/>
      <c r="KS94" s="147"/>
      <c r="KT94" s="19"/>
    </row>
    <row r="95" spans="2:306" ht="18.75">
      <c r="B95" s="173"/>
      <c r="C95" s="134"/>
      <c r="F95" s="135" t="s">
        <v>100</v>
      </c>
      <c r="G95" s="134"/>
      <c r="H95" s="138" t="s">
        <v>101</v>
      </c>
      <c r="I95" s="139"/>
      <c r="J95" s="19"/>
      <c r="L95" s="80" t="s">
        <v>102</v>
      </c>
      <c r="M95" s="80" t="s">
        <v>103</v>
      </c>
      <c r="N95" s="80" t="s">
        <v>104</v>
      </c>
      <c r="P95" s="134"/>
      <c r="Q95" s="138" t="s">
        <v>105</v>
      </c>
      <c r="R95" s="145"/>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c r="BZ95" s="146"/>
      <c r="CA95" s="146"/>
      <c r="CB95" s="146"/>
      <c r="CC95" s="146"/>
      <c r="CD95" s="146"/>
      <c r="CE95" s="146"/>
      <c r="CF95" s="146"/>
      <c r="CG95" s="146"/>
      <c r="CH95" s="146"/>
      <c r="CI95" s="146"/>
      <c r="CJ95" s="146"/>
      <c r="CK95" s="146"/>
      <c r="CL95" s="146"/>
      <c r="CM95" s="146"/>
      <c r="CN95" s="146"/>
      <c r="CO95" s="146"/>
      <c r="CP95" s="146"/>
      <c r="CQ95" s="146"/>
      <c r="CR95" s="146"/>
      <c r="CS95" s="146"/>
      <c r="CT95" s="146"/>
      <c r="CU95" s="146"/>
      <c r="CV95" s="146"/>
      <c r="CW95" s="146"/>
      <c r="CX95" s="146"/>
      <c r="CY95" s="146"/>
      <c r="CZ95" s="146"/>
      <c r="DA95" s="146"/>
      <c r="DB95" s="146"/>
      <c r="DC95" s="146"/>
      <c r="DD95" s="146"/>
      <c r="DE95" s="146"/>
      <c r="DF95" s="146"/>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6"/>
      <c r="EC95" s="146"/>
      <c r="ED95" s="146"/>
      <c r="EE95" s="146"/>
      <c r="EF95" s="146"/>
      <c r="EG95" s="146"/>
      <c r="EH95" s="146"/>
      <c r="EI95" s="146"/>
      <c r="EJ95" s="146"/>
      <c r="EK95" s="146"/>
      <c r="EL95" s="146"/>
      <c r="EM95" s="146"/>
      <c r="EN95" s="146"/>
      <c r="EO95" s="146"/>
      <c r="EP95" s="146"/>
      <c r="EQ95" s="146"/>
      <c r="ER95" s="146"/>
      <c r="ES95" s="146"/>
      <c r="ET95" s="146"/>
      <c r="EU95" s="146"/>
      <c r="EV95" s="146"/>
      <c r="EW95" s="146"/>
      <c r="EX95" s="146"/>
      <c r="EY95" s="146"/>
      <c r="EZ95" s="146"/>
      <c r="FA95" s="146"/>
      <c r="FB95" s="146"/>
      <c r="FC95" s="146"/>
      <c r="FD95" s="146"/>
      <c r="FE95" s="146"/>
      <c r="FF95" s="146"/>
      <c r="FG95" s="146"/>
      <c r="FH95" s="146"/>
      <c r="FI95" s="146"/>
      <c r="FJ95" s="146"/>
      <c r="FK95" s="146"/>
      <c r="FL95" s="146"/>
      <c r="FM95" s="146"/>
      <c r="FN95" s="146"/>
      <c r="FO95" s="146"/>
      <c r="FP95" s="146"/>
      <c r="FQ95" s="146"/>
      <c r="FR95" s="146"/>
      <c r="FS95" s="146"/>
      <c r="FT95" s="146"/>
      <c r="FU95" s="146"/>
      <c r="FV95" s="146"/>
      <c r="FW95" s="146"/>
      <c r="FX95" s="146"/>
      <c r="FY95" s="146"/>
      <c r="FZ95" s="146"/>
      <c r="GA95" s="146"/>
      <c r="GB95" s="146"/>
      <c r="GC95" s="146"/>
      <c r="GD95" s="146"/>
      <c r="GE95" s="146"/>
      <c r="GF95" s="146"/>
      <c r="GG95" s="146"/>
      <c r="GH95" s="146"/>
      <c r="GI95" s="146"/>
      <c r="GJ95" s="146"/>
      <c r="GK95" s="146"/>
      <c r="GL95" s="146"/>
      <c r="GM95" s="146"/>
      <c r="GN95" s="146"/>
      <c r="GO95" s="146"/>
      <c r="GP95" s="146"/>
      <c r="GQ95" s="146"/>
      <c r="GR95" s="146"/>
      <c r="GS95" s="146"/>
      <c r="GT95" s="146"/>
      <c r="GU95" s="146"/>
      <c r="GV95" s="146"/>
      <c r="GW95" s="146"/>
      <c r="GX95" s="146"/>
      <c r="GY95" s="146"/>
      <c r="GZ95" s="146"/>
      <c r="HA95" s="146"/>
      <c r="HB95" s="146"/>
      <c r="HC95" s="146"/>
      <c r="HD95" s="146"/>
      <c r="HE95" s="146"/>
      <c r="HF95" s="146"/>
      <c r="HG95" s="146"/>
      <c r="HH95" s="146"/>
      <c r="HI95" s="146"/>
      <c r="HJ95" s="146"/>
      <c r="HK95" s="146"/>
      <c r="HL95" s="146"/>
      <c r="HM95" s="146"/>
      <c r="HN95" s="146"/>
      <c r="HO95" s="146"/>
      <c r="HP95" s="146"/>
      <c r="HQ95" s="146"/>
      <c r="HR95" s="146"/>
      <c r="HS95" s="146"/>
      <c r="HT95" s="146"/>
      <c r="HU95" s="146"/>
      <c r="HV95" s="146"/>
      <c r="HW95" s="146"/>
      <c r="HX95" s="146"/>
      <c r="HY95" s="146"/>
      <c r="HZ95" s="146"/>
      <c r="IA95" s="146"/>
      <c r="IB95" s="146"/>
      <c r="IC95" s="146"/>
      <c r="ID95" s="146"/>
      <c r="IE95" s="146"/>
      <c r="IF95" s="146"/>
      <c r="IG95" s="146"/>
      <c r="IH95" s="146"/>
      <c r="II95" s="146"/>
      <c r="IJ95" s="146"/>
      <c r="IK95" s="146"/>
      <c r="IL95" s="146"/>
      <c r="IM95" s="146"/>
      <c r="IN95" s="146"/>
      <c r="IO95" s="146"/>
      <c r="IP95" s="146"/>
      <c r="IQ95" s="146"/>
      <c r="IR95" s="146"/>
      <c r="IS95" s="146"/>
      <c r="IT95" s="146"/>
      <c r="IU95" s="146"/>
      <c r="IV95" s="146"/>
      <c r="IW95" s="146"/>
      <c r="IX95" s="146"/>
      <c r="IY95" s="146"/>
      <c r="IZ95" s="146"/>
      <c r="JA95" s="146"/>
      <c r="JB95" s="146"/>
      <c r="JC95" s="146"/>
      <c r="JD95" s="146"/>
      <c r="JE95" s="146"/>
      <c r="JF95" s="146"/>
      <c r="JG95" s="146"/>
      <c r="JH95" s="146"/>
      <c r="JI95" s="146"/>
      <c r="JJ95" s="146"/>
      <c r="JK95" s="146"/>
      <c r="JL95" s="146"/>
      <c r="JM95" s="146"/>
      <c r="JN95" s="146"/>
      <c r="JO95" s="146"/>
      <c r="JP95" s="146"/>
      <c r="JQ95" s="146"/>
      <c r="JR95" s="146"/>
      <c r="JS95" s="146"/>
      <c r="JT95" s="146"/>
      <c r="JU95" s="146"/>
      <c r="JV95" s="146"/>
      <c r="JW95" s="146"/>
      <c r="JX95" s="146"/>
      <c r="JY95" s="146"/>
      <c r="JZ95" s="146"/>
      <c r="KA95" s="146"/>
      <c r="KB95" s="146"/>
      <c r="KC95" s="146"/>
      <c r="KD95" s="146"/>
      <c r="KE95" s="146"/>
      <c r="KF95" s="146"/>
      <c r="KG95" s="146"/>
      <c r="KH95" s="146"/>
      <c r="KI95" s="146"/>
      <c r="KJ95" s="146"/>
      <c r="KK95" s="146"/>
      <c r="KL95" s="146"/>
      <c r="KM95" s="146"/>
      <c r="KN95" s="146"/>
      <c r="KO95" s="146"/>
      <c r="KP95" s="146"/>
      <c r="KQ95" s="146"/>
      <c r="KR95" s="146"/>
      <c r="KS95" s="147"/>
      <c r="KT95" s="19"/>
    </row>
    <row r="96" spans="2:306" ht="18.75">
      <c r="B96" s="173"/>
      <c r="C96" s="134"/>
      <c r="F96" s="135" t="s">
        <v>106</v>
      </c>
      <c r="G96" s="134"/>
      <c r="H96" s="138" t="s">
        <v>107</v>
      </c>
      <c r="I96" s="139"/>
      <c r="J96" s="19"/>
      <c r="L96" s="143">
        <f>ROUND(IF(SUM(R99:KS99)=0,0.95,MAX(N96,N96^2)),2)</f>
        <v>0.95</v>
      </c>
      <c r="M96" s="144">
        <f>ROUND(IF(SUM(R99:KS99)=0,VIC_RLWP,SUMPRODUCT(R99:KS99,VIC_PHH)/SUM(R100:KS100)),2)</f>
        <v>51.59</v>
      </c>
      <c r="N96" s="144">
        <f>ROUND(M96/VIC_RLWP,2)</f>
        <v>1</v>
      </c>
      <c r="P96" s="134"/>
      <c r="Q96" s="138" t="s">
        <v>108</v>
      </c>
      <c r="R96" s="145"/>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c r="BZ96" s="146"/>
      <c r="CA96" s="146"/>
      <c r="CB96" s="146"/>
      <c r="CC96" s="146"/>
      <c r="CD96" s="146"/>
      <c r="CE96" s="146"/>
      <c r="CF96" s="146"/>
      <c r="CG96" s="146"/>
      <c r="CH96" s="146"/>
      <c r="CI96" s="146"/>
      <c r="CJ96" s="146"/>
      <c r="CK96" s="146"/>
      <c r="CL96" s="146"/>
      <c r="CM96" s="146"/>
      <c r="CN96" s="146"/>
      <c r="CO96" s="146"/>
      <c r="CP96" s="146"/>
      <c r="CQ96" s="146"/>
      <c r="CR96" s="146"/>
      <c r="CS96" s="146"/>
      <c r="CT96" s="146"/>
      <c r="CU96" s="146"/>
      <c r="CV96" s="146"/>
      <c r="CW96" s="146"/>
      <c r="CX96" s="146"/>
      <c r="CY96" s="146"/>
      <c r="CZ96" s="146"/>
      <c r="DA96" s="146"/>
      <c r="DB96" s="146"/>
      <c r="DC96" s="146"/>
      <c r="DD96" s="146"/>
      <c r="DE96" s="146"/>
      <c r="DF96" s="146"/>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6"/>
      <c r="EC96" s="146"/>
      <c r="ED96" s="146"/>
      <c r="EE96" s="146"/>
      <c r="EF96" s="146"/>
      <c r="EG96" s="146"/>
      <c r="EH96" s="146"/>
      <c r="EI96" s="146"/>
      <c r="EJ96" s="146"/>
      <c r="EK96" s="146"/>
      <c r="EL96" s="146"/>
      <c r="EM96" s="146"/>
      <c r="EN96" s="146"/>
      <c r="EO96" s="146"/>
      <c r="EP96" s="146"/>
      <c r="EQ96" s="146"/>
      <c r="ER96" s="146"/>
      <c r="ES96" s="146"/>
      <c r="ET96" s="146"/>
      <c r="EU96" s="146"/>
      <c r="EV96" s="146"/>
      <c r="EW96" s="146"/>
      <c r="EX96" s="146"/>
      <c r="EY96" s="146"/>
      <c r="EZ96" s="146"/>
      <c r="FA96" s="146"/>
      <c r="FB96" s="146"/>
      <c r="FC96" s="146"/>
      <c r="FD96" s="146"/>
      <c r="FE96" s="146"/>
      <c r="FF96" s="146"/>
      <c r="FG96" s="146"/>
      <c r="FH96" s="146"/>
      <c r="FI96" s="146"/>
      <c r="FJ96" s="146"/>
      <c r="FK96" s="146"/>
      <c r="FL96" s="146"/>
      <c r="FM96" s="146"/>
      <c r="FN96" s="146"/>
      <c r="FO96" s="146"/>
      <c r="FP96" s="146"/>
      <c r="FQ96" s="146"/>
      <c r="FR96" s="146"/>
      <c r="FS96" s="146"/>
      <c r="FT96" s="146"/>
      <c r="FU96" s="146"/>
      <c r="FV96" s="146"/>
      <c r="FW96" s="146"/>
      <c r="FX96" s="146"/>
      <c r="FY96" s="146"/>
      <c r="FZ96" s="146"/>
      <c r="GA96" s="146"/>
      <c r="GB96" s="146"/>
      <c r="GC96" s="146"/>
      <c r="GD96" s="146"/>
      <c r="GE96" s="146"/>
      <c r="GF96" s="146"/>
      <c r="GG96" s="146"/>
      <c r="GH96" s="146"/>
      <c r="GI96" s="146"/>
      <c r="GJ96" s="146"/>
      <c r="GK96" s="146"/>
      <c r="GL96" s="146"/>
      <c r="GM96" s="146"/>
      <c r="GN96" s="146"/>
      <c r="GO96" s="146"/>
      <c r="GP96" s="146"/>
      <c r="GQ96" s="146"/>
      <c r="GR96" s="146"/>
      <c r="GS96" s="146"/>
      <c r="GT96" s="146"/>
      <c r="GU96" s="146"/>
      <c r="GV96" s="146"/>
      <c r="GW96" s="146"/>
      <c r="GX96" s="146"/>
      <c r="GY96" s="146"/>
      <c r="GZ96" s="146"/>
      <c r="HA96" s="146"/>
      <c r="HB96" s="146"/>
      <c r="HC96" s="146"/>
      <c r="HD96" s="146"/>
      <c r="HE96" s="146"/>
      <c r="HF96" s="146"/>
      <c r="HG96" s="146"/>
      <c r="HH96" s="146"/>
      <c r="HI96" s="146"/>
      <c r="HJ96" s="146"/>
      <c r="HK96" s="146"/>
      <c r="HL96" s="146"/>
      <c r="HM96" s="146"/>
      <c r="HN96" s="146"/>
      <c r="HO96" s="146"/>
      <c r="HP96" s="146"/>
      <c r="HQ96" s="146"/>
      <c r="HR96" s="146"/>
      <c r="HS96" s="146"/>
      <c r="HT96" s="146"/>
      <c r="HU96" s="146"/>
      <c r="HV96" s="146"/>
      <c r="HW96" s="146"/>
      <c r="HX96" s="146"/>
      <c r="HY96" s="146"/>
      <c r="HZ96" s="146"/>
      <c r="IA96" s="146"/>
      <c r="IB96" s="146"/>
      <c r="IC96" s="146"/>
      <c r="ID96" s="146"/>
      <c r="IE96" s="146"/>
      <c r="IF96" s="146"/>
      <c r="IG96" s="146"/>
      <c r="IH96" s="146"/>
      <c r="II96" s="146"/>
      <c r="IJ96" s="146"/>
      <c r="IK96" s="146"/>
      <c r="IL96" s="146"/>
      <c r="IM96" s="146"/>
      <c r="IN96" s="146"/>
      <c r="IO96" s="146"/>
      <c r="IP96" s="146"/>
      <c r="IQ96" s="146"/>
      <c r="IR96" s="146"/>
      <c r="IS96" s="146"/>
      <c r="IT96" s="146"/>
      <c r="IU96" s="146"/>
      <c r="IV96" s="146"/>
      <c r="IW96" s="146"/>
      <c r="IX96" s="146"/>
      <c r="IY96" s="146"/>
      <c r="IZ96" s="146"/>
      <c r="JA96" s="146"/>
      <c r="JB96" s="146"/>
      <c r="JC96" s="146"/>
      <c r="JD96" s="146"/>
      <c r="JE96" s="146"/>
      <c r="JF96" s="146"/>
      <c r="JG96" s="146"/>
      <c r="JH96" s="146"/>
      <c r="JI96" s="146"/>
      <c r="JJ96" s="146"/>
      <c r="JK96" s="146"/>
      <c r="JL96" s="146"/>
      <c r="JM96" s="146"/>
      <c r="JN96" s="146"/>
      <c r="JO96" s="146"/>
      <c r="JP96" s="146"/>
      <c r="JQ96" s="146"/>
      <c r="JR96" s="146"/>
      <c r="JS96" s="146"/>
      <c r="JT96" s="146"/>
      <c r="JU96" s="146"/>
      <c r="JV96" s="146"/>
      <c r="JW96" s="146"/>
      <c r="JX96" s="146"/>
      <c r="JY96" s="146"/>
      <c r="JZ96" s="146"/>
      <c r="KA96" s="146"/>
      <c r="KB96" s="146"/>
      <c r="KC96" s="146"/>
      <c r="KD96" s="146"/>
      <c r="KE96" s="146"/>
      <c r="KF96" s="146"/>
      <c r="KG96" s="146"/>
      <c r="KH96" s="146"/>
      <c r="KI96" s="146"/>
      <c r="KJ96" s="146"/>
      <c r="KK96" s="146"/>
      <c r="KL96" s="146"/>
      <c r="KM96" s="146"/>
      <c r="KN96" s="146"/>
      <c r="KO96" s="146"/>
      <c r="KP96" s="146"/>
      <c r="KQ96" s="146"/>
      <c r="KR96" s="146"/>
      <c r="KS96" s="147"/>
      <c r="KT96" s="19"/>
    </row>
    <row r="97" spans="2:306" ht="18.75">
      <c r="B97" s="173"/>
      <c r="C97" s="134"/>
      <c r="F97" s="135"/>
      <c r="G97" s="134"/>
      <c r="H97" s="138" t="s">
        <v>109</v>
      </c>
      <c r="I97" s="139"/>
      <c r="J97" s="19"/>
      <c r="P97" s="134"/>
      <c r="Q97" s="138" t="s">
        <v>110</v>
      </c>
      <c r="R97" s="145"/>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c r="BV97" s="146"/>
      <c r="BW97" s="146"/>
      <c r="BX97" s="146"/>
      <c r="BY97" s="146"/>
      <c r="BZ97" s="146"/>
      <c r="CA97" s="146"/>
      <c r="CB97" s="146"/>
      <c r="CC97" s="146"/>
      <c r="CD97" s="146"/>
      <c r="CE97" s="146"/>
      <c r="CF97" s="146"/>
      <c r="CG97" s="146"/>
      <c r="CH97" s="146"/>
      <c r="CI97" s="146"/>
      <c r="CJ97" s="146"/>
      <c r="CK97" s="146"/>
      <c r="CL97" s="146"/>
      <c r="CM97" s="146"/>
      <c r="CN97" s="146"/>
      <c r="CO97" s="146"/>
      <c r="CP97" s="146"/>
      <c r="CQ97" s="146"/>
      <c r="CR97" s="146"/>
      <c r="CS97" s="146"/>
      <c r="CT97" s="146"/>
      <c r="CU97" s="146"/>
      <c r="CV97" s="146"/>
      <c r="CW97" s="146"/>
      <c r="CX97" s="146"/>
      <c r="CY97" s="146"/>
      <c r="CZ97" s="146"/>
      <c r="DA97" s="146"/>
      <c r="DB97" s="146"/>
      <c r="DC97" s="146"/>
      <c r="DD97" s="146"/>
      <c r="DE97" s="146"/>
      <c r="DF97" s="146"/>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6"/>
      <c r="EC97" s="146"/>
      <c r="ED97" s="146"/>
      <c r="EE97" s="146"/>
      <c r="EF97" s="146"/>
      <c r="EG97" s="146"/>
      <c r="EH97" s="146"/>
      <c r="EI97" s="146"/>
      <c r="EJ97" s="146"/>
      <c r="EK97" s="146"/>
      <c r="EL97" s="146"/>
      <c r="EM97" s="146"/>
      <c r="EN97" s="146"/>
      <c r="EO97" s="146"/>
      <c r="EP97" s="146"/>
      <c r="EQ97" s="146"/>
      <c r="ER97" s="146"/>
      <c r="ES97" s="146"/>
      <c r="ET97" s="146"/>
      <c r="EU97" s="146"/>
      <c r="EV97" s="146"/>
      <c r="EW97" s="146"/>
      <c r="EX97" s="146"/>
      <c r="EY97" s="146"/>
      <c r="EZ97" s="146"/>
      <c r="FA97" s="146"/>
      <c r="FB97" s="146"/>
      <c r="FC97" s="146"/>
      <c r="FD97" s="146"/>
      <c r="FE97" s="146"/>
      <c r="FF97" s="146"/>
      <c r="FG97" s="146"/>
      <c r="FH97" s="146"/>
      <c r="FI97" s="146"/>
      <c r="FJ97" s="146"/>
      <c r="FK97" s="146"/>
      <c r="FL97" s="146"/>
      <c r="FM97" s="146"/>
      <c r="FN97" s="146"/>
      <c r="FO97" s="146"/>
      <c r="FP97" s="146"/>
      <c r="FQ97" s="146"/>
      <c r="FR97" s="146"/>
      <c r="FS97" s="146"/>
      <c r="FT97" s="146"/>
      <c r="FU97" s="146"/>
      <c r="FV97" s="146"/>
      <c r="FW97" s="146"/>
      <c r="FX97" s="146"/>
      <c r="FY97" s="146"/>
      <c r="FZ97" s="146"/>
      <c r="GA97" s="146"/>
      <c r="GB97" s="146"/>
      <c r="GC97" s="146"/>
      <c r="GD97" s="146"/>
      <c r="GE97" s="146"/>
      <c r="GF97" s="146"/>
      <c r="GG97" s="146"/>
      <c r="GH97" s="146"/>
      <c r="GI97" s="146"/>
      <c r="GJ97" s="146"/>
      <c r="GK97" s="146"/>
      <c r="GL97" s="146"/>
      <c r="GM97" s="146"/>
      <c r="GN97" s="146"/>
      <c r="GO97" s="146"/>
      <c r="GP97" s="146"/>
      <c r="GQ97" s="146"/>
      <c r="GR97" s="146"/>
      <c r="GS97" s="146"/>
      <c r="GT97" s="146"/>
      <c r="GU97" s="146"/>
      <c r="GV97" s="146"/>
      <c r="GW97" s="146"/>
      <c r="GX97" s="146"/>
      <c r="GY97" s="146"/>
      <c r="GZ97" s="146"/>
      <c r="HA97" s="146"/>
      <c r="HB97" s="146"/>
      <c r="HC97" s="146"/>
      <c r="HD97" s="146"/>
      <c r="HE97" s="146"/>
      <c r="HF97" s="146"/>
      <c r="HG97" s="146"/>
      <c r="HH97" s="146"/>
      <c r="HI97" s="146"/>
      <c r="HJ97" s="146"/>
      <c r="HK97" s="146"/>
      <c r="HL97" s="146"/>
      <c r="HM97" s="146"/>
      <c r="HN97" s="146"/>
      <c r="HO97" s="146"/>
      <c r="HP97" s="146"/>
      <c r="HQ97" s="146"/>
      <c r="HR97" s="146"/>
      <c r="HS97" s="146"/>
      <c r="HT97" s="146"/>
      <c r="HU97" s="146"/>
      <c r="HV97" s="146"/>
      <c r="HW97" s="146"/>
      <c r="HX97" s="146"/>
      <c r="HY97" s="146"/>
      <c r="HZ97" s="146"/>
      <c r="IA97" s="146"/>
      <c r="IB97" s="146"/>
      <c r="IC97" s="146"/>
      <c r="ID97" s="146"/>
      <c r="IE97" s="146"/>
      <c r="IF97" s="146"/>
      <c r="IG97" s="146"/>
      <c r="IH97" s="146"/>
      <c r="II97" s="146"/>
      <c r="IJ97" s="146"/>
      <c r="IK97" s="146"/>
      <c r="IL97" s="146"/>
      <c r="IM97" s="146"/>
      <c r="IN97" s="146"/>
      <c r="IO97" s="146"/>
      <c r="IP97" s="146"/>
      <c r="IQ97" s="146"/>
      <c r="IR97" s="146"/>
      <c r="IS97" s="146"/>
      <c r="IT97" s="146"/>
      <c r="IU97" s="146"/>
      <c r="IV97" s="146"/>
      <c r="IW97" s="146"/>
      <c r="IX97" s="146"/>
      <c r="IY97" s="146"/>
      <c r="IZ97" s="146"/>
      <c r="JA97" s="146"/>
      <c r="JB97" s="146"/>
      <c r="JC97" s="146"/>
      <c r="JD97" s="146"/>
      <c r="JE97" s="146"/>
      <c r="JF97" s="146"/>
      <c r="JG97" s="146"/>
      <c r="JH97" s="146"/>
      <c r="JI97" s="146"/>
      <c r="JJ97" s="146"/>
      <c r="JK97" s="146"/>
      <c r="JL97" s="146"/>
      <c r="JM97" s="146"/>
      <c r="JN97" s="146"/>
      <c r="JO97" s="146"/>
      <c r="JP97" s="146"/>
      <c r="JQ97" s="146"/>
      <c r="JR97" s="146"/>
      <c r="JS97" s="146"/>
      <c r="JT97" s="146"/>
      <c r="JU97" s="146"/>
      <c r="JV97" s="146"/>
      <c r="JW97" s="146"/>
      <c r="JX97" s="146"/>
      <c r="JY97" s="146"/>
      <c r="JZ97" s="146"/>
      <c r="KA97" s="146"/>
      <c r="KB97" s="146"/>
      <c r="KC97" s="146"/>
      <c r="KD97" s="146"/>
      <c r="KE97" s="146"/>
      <c r="KF97" s="146"/>
      <c r="KG97" s="146"/>
      <c r="KH97" s="146"/>
      <c r="KI97" s="146"/>
      <c r="KJ97" s="146"/>
      <c r="KK97" s="146"/>
      <c r="KL97" s="146"/>
      <c r="KM97" s="146"/>
      <c r="KN97" s="146"/>
      <c r="KO97" s="146"/>
      <c r="KP97" s="146"/>
      <c r="KQ97" s="146"/>
      <c r="KR97" s="146"/>
      <c r="KS97" s="147"/>
      <c r="KT97" s="19"/>
    </row>
    <row r="98" spans="2:306" ht="18.75">
      <c r="B98" s="173"/>
      <c r="C98" s="134"/>
      <c r="F98" s="135"/>
      <c r="G98" s="134"/>
      <c r="H98" s="138" t="s">
        <v>111</v>
      </c>
      <c r="I98" s="139"/>
      <c r="J98" s="19"/>
      <c r="L98" s="80" t="s">
        <v>112</v>
      </c>
      <c r="M98" s="80" t="s">
        <v>113</v>
      </c>
      <c r="N98" s="80" t="s">
        <v>114</v>
      </c>
      <c r="P98" s="134"/>
      <c r="Q98" s="138" t="s">
        <v>115</v>
      </c>
      <c r="R98" s="145"/>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CZ98" s="146"/>
      <c r="DA98" s="146"/>
      <c r="DB98" s="146"/>
      <c r="DC98" s="146"/>
      <c r="DD98" s="146"/>
      <c r="DE98" s="146"/>
      <c r="DF98" s="146"/>
      <c r="DG98" s="146"/>
      <c r="DH98" s="146"/>
      <c r="DI98" s="146"/>
      <c r="DJ98" s="146"/>
      <c r="DK98" s="146"/>
      <c r="DL98" s="146"/>
      <c r="DM98" s="146"/>
      <c r="DN98" s="146"/>
      <c r="DO98" s="146"/>
      <c r="DP98" s="146"/>
      <c r="DQ98" s="146"/>
      <c r="DR98" s="146"/>
      <c r="DS98" s="146"/>
      <c r="DT98" s="146"/>
      <c r="DU98" s="146"/>
      <c r="DV98" s="146"/>
      <c r="DW98" s="146"/>
      <c r="DX98" s="146"/>
      <c r="DY98" s="146"/>
      <c r="DZ98" s="146"/>
      <c r="EA98" s="146"/>
      <c r="EB98" s="146"/>
      <c r="EC98" s="146"/>
      <c r="ED98" s="146"/>
      <c r="EE98" s="146"/>
      <c r="EF98" s="146"/>
      <c r="EG98" s="146"/>
      <c r="EH98" s="146"/>
      <c r="EI98" s="146"/>
      <c r="EJ98" s="146"/>
      <c r="EK98" s="146"/>
      <c r="EL98" s="146"/>
      <c r="EM98" s="146"/>
      <c r="EN98" s="146"/>
      <c r="EO98" s="146"/>
      <c r="EP98" s="146"/>
      <c r="EQ98" s="146"/>
      <c r="ER98" s="146"/>
      <c r="ES98" s="146"/>
      <c r="ET98" s="146"/>
      <c r="EU98" s="146"/>
      <c r="EV98" s="146"/>
      <c r="EW98" s="146"/>
      <c r="EX98" s="146"/>
      <c r="EY98" s="146"/>
      <c r="EZ98" s="146"/>
      <c r="FA98" s="146"/>
      <c r="FB98" s="146"/>
      <c r="FC98" s="146"/>
      <c r="FD98" s="146"/>
      <c r="FE98" s="146"/>
      <c r="FF98" s="146"/>
      <c r="FG98" s="146"/>
      <c r="FH98" s="146"/>
      <c r="FI98" s="146"/>
      <c r="FJ98" s="146"/>
      <c r="FK98" s="146"/>
      <c r="FL98" s="146"/>
      <c r="FM98" s="146"/>
      <c r="FN98" s="146"/>
      <c r="FO98" s="146"/>
      <c r="FP98" s="146"/>
      <c r="FQ98" s="146"/>
      <c r="FR98" s="146"/>
      <c r="FS98" s="146"/>
      <c r="FT98" s="146"/>
      <c r="FU98" s="146"/>
      <c r="FV98" s="146"/>
      <c r="FW98" s="146"/>
      <c r="FX98" s="146"/>
      <c r="FY98" s="146"/>
      <c r="FZ98" s="146"/>
      <c r="GA98" s="146"/>
      <c r="GB98" s="146"/>
      <c r="GC98" s="146"/>
      <c r="GD98" s="146"/>
      <c r="GE98" s="146"/>
      <c r="GF98" s="146"/>
      <c r="GG98" s="146"/>
      <c r="GH98" s="146"/>
      <c r="GI98" s="146"/>
      <c r="GJ98" s="146"/>
      <c r="GK98" s="146"/>
      <c r="GL98" s="146"/>
      <c r="GM98" s="146"/>
      <c r="GN98" s="146"/>
      <c r="GO98" s="146"/>
      <c r="GP98" s="146"/>
      <c r="GQ98" s="146"/>
      <c r="GR98" s="146"/>
      <c r="GS98" s="146"/>
      <c r="GT98" s="146"/>
      <c r="GU98" s="146"/>
      <c r="GV98" s="146"/>
      <c r="GW98" s="146"/>
      <c r="GX98" s="146"/>
      <c r="GY98" s="146"/>
      <c r="GZ98" s="146"/>
      <c r="HA98" s="146"/>
      <c r="HB98" s="146"/>
      <c r="HC98" s="146"/>
      <c r="HD98" s="146"/>
      <c r="HE98" s="146"/>
      <c r="HF98" s="146"/>
      <c r="HG98" s="146"/>
      <c r="HH98" s="146"/>
      <c r="HI98" s="146"/>
      <c r="HJ98" s="146"/>
      <c r="HK98" s="146"/>
      <c r="HL98" s="146"/>
      <c r="HM98" s="146"/>
      <c r="HN98" s="146"/>
      <c r="HO98" s="146"/>
      <c r="HP98" s="146"/>
      <c r="HQ98" s="146"/>
      <c r="HR98" s="146"/>
      <c r="HS98" s="146"/>
      <c r="HT98" s="146"/>
      <c r="HU98" s="146"/>
      <c r="HV98" s="146"/>
      <c r="HW98" s="146"/>
      <c r="HX98" s="146"/>
      <c r="HY98" s="146"/>
      <c r="HZ98" s="146"/>
      <c r="IA98" s="146"/>
      <c r="IB98" s="146"/>
      <c r="IC98" s="146"/>
      <c r="ID98" s="146"/>
      <c r="IE98" s="146"/>
      <c r="IF98" s="146"/>
      <c r="IG98" s="146"/>
      <c r="IH98" s="146"/>
      <c r="II98" s="146"/>
      <c r="IJ98" s="146"/>
      <c r="IK98" s="146"/>
      <c r="IL98" s="146"/>
      <c r="IM98" s="146"/>
      <c r="IN98" s="146"/>
      <c r="IO98" s="146"/>
      <c r="IP98" s="146"/>
      <c r="IQ98" s="146"/>
      <c r="IR98" s="146"/>
      <c r="IS98" s="146"/>
      <c r="IT98" s="146"/>
      <c r="IU98" s="146"/>
      <c r="IV98" s="146"/>
      <c r="IW98" s="146"/>
      <c r="IX98" s="146"/>
      <c r="IY98" s="146"/>
      <c r="IZ98" s="146"/>
      <c r="JA98" s="146"/>
      <c r="JB98" s="146"/>
      <c r="JC98" s="146"/>
      <c r="JD98" s="146"/>
      <c r="JE98" s="146"/>
      <c r="JF98" s="146"/>
      <c r="JG98" s="146"/>
      <c r="JH98" s="146"/>
      <c r="JI98" s="146"/>
      <c r="JJ98" s="146"/>
      <c r="JK98" s="146"/>
      <c r="JL98" s="146"/>
      <c r="JM98" s="146"/>
      <c r="JN98" s="146"/>
      <c r="JO98" s="146"/>
      <c r="JP98" s="146"/>
      <c r="JQ98" s="146"/>
      <c r="JR98" s="146"/>
      <c r="JS98" s="146"/>
      <c r="JT98" s="146"/>
      <c r="JU98" s="146"/>
      <c r="JV98" s="146"/>
      <c r="JW98" s="146"/>
      <c r="JX98" s="146"/>
      <c r="JY98" s="146"/>
      <c r="JZ98" s="146"/>
      <c r="KA98" s="146"/>
      <c r="KB98" s="146"/>
      <c r="KC98" s="146"/>
      <c r="KD98" s="146"/>
      <c r="KE98" s="146"/>
      <c r="KF98" s="146"/>
      <c r="KG98" s="146"/>
      <c r="KH98" s="146"/>
      <c r="KI98" s="146"/>
      <c r="KJ98" s="146"/>
      <c r="KK98" s="146"/>
      <c r="KL98" s="146"/>
      <c r="KM98" s="146"/>
      <c r="KN98" s="146"/>
      <c r="KO98" s="146"/>
      <c r="KP98" s="146"/>
      <c r="KQ98" s="146"/>
      <c r="KR98" s="146"/>
      <c r="KS98" s="147"/>
      <c r="KT98" s="19"/>
    </row>
    <row r="99" spans="2:306" ht="18.75">
      <c r="B99" s="173"/>
      <c r="C99" s="134"/>
      <c r="F99" s="135" t="s">
        <v>116</v>
      </c>
      <c r="G99" s="134"/>
      <c r="H99" s="138" t="s">
        <v>117</v>
      </c>
      <c r="I99" s="139"/>
      <c r="J99" s="19"/>
      <c r="L99" s="143">
        <f>ROUND(MAX(N99,N99^2),2)</f>
        <v>1</v>
      </c>
      <c r="M99" s="144">
        <f>ROUND(IF(SUM(R106:KS106)=0,VIC_RLWP,SUMPRODUCT(R106:KS106,VIC_PHH)/SUM(R106:KS106)),2)</f>
        <v>51.59</v>
      </c>
      <c r="N99" s="144">
        <f>ROUND(M99/VIC_RLWP,2)</f>
        <v>1</v>
      </c>
      <c r="P99" s="134"/>
      <c r="Q99" s="138" t="s">
        <v>118</v>
      </c>
      <c r="R99" s="145"/>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CZ99" s="146"/>
      <c r="DA99" s="146"/>
      <c r="DB99" s="146"/>
      <c r="DC99" s="146"/>
      <c r="DD99" s="146"/>
      <c r="DE99" s="146"/>
      <c r="DF99" s="146"/>
      <c r="DG99" s="146"/>
      <c r="DH99" s="146"/>
      <c r="DI99" s="146"/>
      <c r="DJ99" s="146"/>
      <c r="DK99" s="146"/>
      <c r="DL99" s="146"/>
      <c r="DM99" s="146"/>
      <c r="DN99" s="146"/>
      <c r="DO99" s="146"/>
      <c r="DP99" s="146"/>
      <c r="DQ99" s="146"/>
      <c r="DR99" s="146"/>
      <c r="DS99" s="146"/>
      <c r="DT99" s="146"/>
      <c r="DU99" s="146"/>
      <c r="DV99" s="146"/>
      <c r="DW99" s="146"/>
      <c r="DX99" s="146"/>
      <c r="DY99" s="146"/>
      <c r="DZ99" s="146"/>
      <c r="EA99" s="146"/>
      <c r="EB99" s="146"/>
      <c r="EC99" s="146"/>
      <c r="ED99" s="146"/>
      <c r="EE99" s="146"/>
      <c r="EF99" s="146"/>
      <c r="EG99" s="146"/>
      <c r="EH99" s="146"/>
      <c r="EI99" s="146"/>
      <c r="EJ99" s="146"/>
      <c r="EK99" s="146"/>
      <c r="EL99" s="146"/>
      <c r="EM99" s="146"/>
      <c r="EN99" s="146"/>
      <c r="EO99" s="146"/>
      <c r="EP99" s="146"/>
      <c r="EQ99" s="146"/>
      <c r="ER99" s="146"/>
      <c r="ES99" s="146"/>
      <c r="ET99" s="146"/>
      <c r="EU99" s="146"/>
      <c r="EV99" s="146"/>
      <c r="EW99" s="146"/>
      <c r="EX99" s="146"/>
      <c r="EY99" s="146"/>
      <c r="EZ99" s="146"/>
      <c r="FA99" s="146"/>
      <c r="FB99" s="146"/>
      <c r="FC99" s="146"/>
      <c r="FD99" s="146"/>
      <c r="FE99" s="146"/>
      <c r="FF99" s="146"/>
      <c r="FG99" s="146"/>
      <c r="FH99" s="146"/>
      <c r="FI99" s="146"/>
      <c r="FJ99" s="146"/>
      <c r="FK99" s="146"/>
      <c r="FL99" s="146"/>
      <c r="FM99" s="146"/>
      <c r="FN99" s="146"/>
      <c r="FO99" s="146"/>
      <c r="FP99" s="146"/>
      <c r="FQ99" s="146"/>
      <c r="FR99" s="146"/>
      <c r="FS99" s="146"/>
      <c r="FT99" s="146"/>
      <c r="FU99" s="146"/>
      <c r="FV99" s="146"/>
      <c r="FW99" s="146"/>
      <c r="FX99" s="146"/>
      <c r="FY99" s="146"/>
      <c r="FZ99" s="146"/>
      <c r="GA99" s="146"/>
      <c r="GB99" s="146"/>
      <c r="GC99" s="146"/>
      <c r="GD99" s="146"/>
      <c r="GE99" s="146"/>
      <c r="GF99" s="146"/>
      <c r="GG99" s="146"/>
      <c r="GH99" s="146"/>
      <c r="GI99" s="146"/>
      <c r="GJ99" s="146"/>
      <c r="GK99" s="146"/>
      <c r="GL99" s="146"/>
      <c r="GM99" s="146"/>
      <c r="GN99" s="146"/>
      <c r="GO99" s="146"/>
      <c r="GP99" s="146"/>
      <c r="GQ99" s="146"/>
      <c r="GR99" s="146"/>
      <c r="GS99" s="146"/>
      <c r="GT99" s="146"/>
      <c r="GU99" s="146"/>
      <c r="GV99" s="146"/>
      <c r="GW99" s="146"/>
      <c r="GX99" s="146"/>
      <c r="GY99" s="146"/>
      <c r="GZ99" s="146"/>
      <c r="HA99" s="146"/>
      <c r="HB99" s="146"/>
      <c r="HC99" s="146"/>
      <c r="HD99" s="146"/>
      <c r="HE99" s="146"/>
      <c r="HF99" s="146"/>
      <c r="HG99" s="146"/>
      <c r="HH99" s="146"/>
      <c r="HI99" s="146"/>
      <c r="HJ99" s="146"/>
      <c r="HK99" s="146"/>
      <c r="HL99" s="146"/>
      <c r="HM99" s="146"/>
      <c r="HN99" s="146"/>
      <c r="HO99" s="146"/>
      <c r="HP99" s="146"/>
      <c r="HQ99" s="146"/>
      <c r="HR99" s="146"/>
      <c r="HS99" s="146"/>
      <c r="HT99" s="146"/>
      <c r="HU99" s="146"/>
      <c r="HV99" s="146"/>
      <c r="HW99" s="146"/>
      <c r="HX99" s="146"/>
      <c r="HY99" s="146"/>
      <c r="HZ99" s="146"/>
      <c r="IA99" s="146"/>
      <c r="IB99" s="146"/>
      <c r="IC99" s="146"/>
      <c r="ID99" s="146"/>
      <c r="IE99" s="146"/>
      <c r="IF99" s="146"/>
      <c r="IG99" s="146"/>
      <c r="IH99" s="146"/>
      <c r="II99" s="146"/>
      <c r="IJ99" s="146"/>
      <c r="IK99" s="146"/>
      <c r="IL99" s="146"/>
      <c r="IM99" s="146"/>
      <c r="IN99" s="146"/>
      <c r="IO99" s="146"/>
      <c r="IP99" s="146"/>
      <c r="IQ99" s="146"/>
      <c r="IR99" s="146"/>
      <c r="IS99" s="146"/>
      <c r="IT99" s="146"/>
      <c r="IU99" s="146"/>
      <c r="IV99" s="146"/>
      <c r="IW99" s="146"/>
      <c r="IX99" s="146"/>
      <c r="IY99" s="146"/>
      <c r="IZ99" s="146"/>
      <c r="JA99" s="146"/>
      <c r="JB99" s="146"/>
      <c r="JC99" s="146"/>
      <c r="JD99" s="146"/>
      <c r="JE99" s="146"/>
      <c r="JF99" s="146"/>
      <c r="JG99" s="146"/>
      <c r="JH99" s="146"/>
      <c r="JI99" s="146"/>
      <c r="JJ99" s="146"/>
      <c r="JK99" s="146"/>
      <c r="JL99" s="146"/>
      <c r="JM99" s="146"/>
      <c r="JN99" s="146"/>
      <c r="JO99" s="146"/>
      <c r="JP99" s="146"/>
      <c r="JQ99" s="146"/>
      <c r="JR99" s="146"/>
      <c r="JS99" s="146"/>
      <c r="JT99" s="146"/>
      <c r="JU99" s="146"/>
      <c r="JV99" s="146"/>
      <c r="JW99" s="146"/>
      <c r="JX99" s="146"/>
      <c r="JY99" s="146"/>
      <c r="JZ99" s="146"/>
      <c r="KA99" s="146"/>
      <c r="KB99" s="146"/>
      <c r="KC99" s="146"/>
      <c r="KD99" s="146"/>
      <c r="KE99" s="146"/>
      <c r="KF99" s="146"/>
      <c r="KG99" s="146"/>
      <c r="KH99" s="146"/>
      <c r="KI99" s="146"/>
      <c r="KJ99" s="146"/>
      <c r="KK99" s="146"/>
      <c r="KL99" s="146"/>
      <c r="KM99" s="146"/>
      <c r="KN99" s="146"/>
      <c r="KO99" s="146"/>
      <c r="KP99" s="146"/>
      <c r="KQ99" s="146"/>
      <c r="KR99" s="146"/>
      <c r="KS99" s="147"/>
      <c r="KT99" s="19"/>
    </row>
    <row r="100" spans="2:306" ht="18.75">
      <c r="B100" s="173"/>
      <c r="C100" s="134"/>
      <c r="F100" s="135" t="s">
        <v>119</v>
      </c>
      <c r="G100" s="134"/>
      <c r="H100" s="138" t="s">
        <v>120</v>
      </c>
      <c r="I100" s="139"/>
      <c r="J100" s="19"/>
      <c r="P100" s="134"/>
      <c r="Q100" s="138" t="s">
        <v>121</v>
      </c>
      <c r="R100" s="145"/>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CZ100" s="146"/>
      <c r="DA100" s="146"/>
      <c r="DB100" s="146"/>
      <c r="DC100" s="146"/>
      <c r="DD100" s="146"/>
      <c r="DE100" s="146"/>
      <c r="DF100" s="146"/>
      <c r="DG100" s="146"/>
      <c r="DH100" s="146"/>
      <c r="DI100" s="146"/>
      <c r="DJ100" s="146"/>
      <c r="DK100" s="146"/>
      <c r="DL100" s="146"/>
      <c r="DM100" s="146"/>
      <c r="DN100" s="146"/>
      <c r="DO100" s="146"/>
      <c r="DP100" s="146"/>
      <c r="DQ100" s="146"/>
      <c r="DR100" s="146"/>
      <c r="DS100" s="146"/>
      <c r="DT100" s="146"/>
      <c r="DU100" s="146"/>
      <c r="DV100" s="146"/>
      <c r="DW100" s="146"/>
      <c r="DX100" s="146"/>
      <c r="DY100" s="146"/>
      <c r="DZ100" s="146"/>
      <c r="EA100" s="146"/>
      <c r="EB100" s="146"/>
      <c r="EC100" s="146"/>
      <c r="ED100" s="146"/>
      <c r="EE100" s="146"/>
      <c r="EF100" s="146"/>
      <c r="EG100" s="146"/>
      <c r="EH100" s="146"/>
      <c r="EI100" s="146"/>
      <c r="EJ100" s="146"/>
      <c r="EK100" s="146"/>
      <c r="EL100" s="146"/>
      <c r="EM100" s="146"/>
      <c r="EN100" s="146"/>
      <c r="EO100" s="146"/>
      <c r="EP100" s="146"/>
      <c r="EQ100" s="146"/>
      <c r="ER100" s="146"/>
      <c r="ES100" s="146"/>
      <c r="ET100" s="146"/>
      <c r="EU100" s="146"/>
      <c r="EV100" s="146"/>
      <c r="EW100" s="146"/>
      <c r="EX100" s="146"/>
      <c r="EY100" s="146"/>
      <c r="EZ100" s="146"/>
      <c r="FA100" s="146"/>
      <c r="FB100" s="146"/>
      <c r="FC100" s="146"/>
      <c r="FD100" s="146"/>
      <c r="FE100" s="146"/>
      <c r="FF100" s="146"/>
      <c r="FG100" s="146"/>
      <c r="FH100" s="146"/>
      <c r="FI100" s="146"/>
      <c r="FJ100" s="146"/>
      <c r="FK100" s="146"/>
      <c r="FL100" s="146"/>
      <c r="FM100" s="146"/>
      <c r="FN100" s="146"/>
      <c r="FO100" s="146"/>
      <c r="FP100" s="146"/>
      <c r="FQ100" s="146"/>
      <c r="FR100" s="146"/>
      <c r="FS100" s="146"/>
      <c r="FT100" s="146"/>
      <c r="FU100" s="146"/>
      <c r="FV100" s="146"/>
      <c r="FW100" s="146"/>
      <c r="FX100" s="146"/>
      <c r="FY100" s="146"/>
      <c r="FZ100" s="146"/>
      <c r="GA100" s="146"/>
      <c r="GB100" s="146"/>
      <c r="GC100" s="146"/>
      <c r="GD100" s="146"/>
      <c r="GE100" s="146"/>
      <c r="GF100" s="146"/>
      <c r="GG100" s="146"/>
      <c r="GH100" s="146"/>
      <c r="GI100" s="146"/>
      <c r="GJ100" s="146"/>
      <c r="GK100" s="146"/>
      <c r="GL100" s="146"/>
      <c r="GM100" s="146"/>
      <c r="GN100" s="146"/>
      <c r="GO100" s="146"/>
      <c r="GP100" s="146"/>
      <c r="GQ100" s="146"/>
      <c r="GR100" s="146"/>
      <c r="GS100" s="146"/>
      <c r="GT100" s="146"/>
      <c r="GU100" s="146"/>
      <c r="GV100" s="146"/>
      <c r="GW100" s="146"/>
      <c r="GX100" s="146"/>
      <c r="GY100" s="146"/>
      <c r="GZ100" s="146"/>
      <c r="HA100" s="146"/>
      <c r="HB100" s="146"/>
      <c r="HC100" s="146"/>
      <c r="HD100" s="146"/>
      <c r="HE100" s="146"/>
      <c r="HF100" s="146"/>
      <c r="HG100" s="146"/>
      <c r="HH100" s="146"/>
      <c r="HI100" s="146"/>
      <c r="HJ100" s="146"/>
      <c r="HK100" s="146"/>
      <c r="HL100" s="146"/>
      <c r="HM100" s="146"/>
      <c r="HN100" s="146"/>
      <c r="HO100" s="146"/>
      <c r="HP100" s="146"/>
      <c r="HQ100" s="146"/>
      <c r="HR100" s="146"/>
      <c r="HS100" s="146"/>
      <c r="HT100" s="146"/>
      <c r="HU100" s="146"/>
      <c r="HV100" s="146"/>
      <c r="HW100" s="146"/>
      <c r="HX100" s="146"/>
      <c r="HY100" s="146"/>
      <c r="HZ100" s="146"/>
      <c r="IA100" s="146"/>
      <c r="IB100" s="146"/>
      <c r="IC100" s="146"/>
      <c r="ID100" s="146"/>
      <c r="IE100" s="146"/>
      <c r="IF100" s="146"/>
      <c r="IG100" s="146"/>
      <c r="IH100" s="146"/>
      <c r="II100" s="146"/>
      <c r="IJ100" s="146"/>
      <c r="IK100" s="146"/>
      <c r="IL100" s="146"/>
      <c r="IM100" s="146"/>
      <c r="IN100" s="146"/>
      <c r="IO100" s="146"/>
      <c r="IP100" s="146"/>
      <c r="IQ100" s="146"/>
      <c r="IR100" s="146"/>
      <c r="IS100" s="146"/>
      <c r="IT100" s="146"/>
      <c r="IU100" s="146"/>
      <c r="IV100" s="146"/>
      <c r="IW100" s="146"/>
      <c r="IX100" s="146"/>
      <c r="IY100" s="146"/>
      <c r="IZ100" s="146"/>
      <c r="JA100" s="146"/>
      <c r="JB100" s="146"/>
      <c r="JC100" s="146"/>
      <c r="JD100" s="146"/>
      <c r="JE100" s="146"/>
      <c r="JF100" s="146"/>
      <c r="JG100" s="146"/>
      <c r="JH100" s="146"/>
      <c r="JI100" s="146"/>
      <c r="JJ100" s="146"/>
      <c r="JK100" s="146"/>
      <c r="JL100" s="146"/>
      <c r="JM100" s="146"/>
      <c r="JN100" s="146"/>
      <c r="JO100" s="146"/>
      <c r="JP100" s="146"/>
      <c r="JQ100" s="146"/>
      <c r="JR100" s="146"/>
      <c r="JS100" s="146"/>
      <c r="JT100" s="146"/>
      <c r="JU100" s="146"/>
      <c r="JV100" s="146"/>
      <c r="JW100" s="146"/>
      <c r="JX100" s="146"/>
      <c r="JY100" s="146"/>
      <c r="JZ100" s="146"/>
      <c r="KA100" s="146"/>
      <c r="KB100" s="146"/>
      <c r="KC100" s="146"/>
      <c r="KD100" s="146"/>
      <c r="KE100" s="146"/>
      <c r="KF100" s="146"/>
      <c r="KG100" s="146"/>
      <c r="KH100" s="146"/>
      <c r="KI100" s="146"/>
      <c r="KJ100" s="146"/>
      <c r="KK100" s="146"/>
      <c r="KL100" s="146"/>
      <c r="KM100" s="146"/>
      <c r="KN100" s="146"/>
      <c r="KO100" s="146"/>
      <c r="KP100" s="146"/>
      <c r="KQ100" s="146"/>
      <c r="KR100" s="146"/>
      <c r="KS100" s="147"/>
      <c r="KT100" s="19"/>
    </row>
    <row r="101" spans="2:306" ht="18.75">
      <c r="B101" s="173"/>
      <c r="C101" s="134"/>
      <c r="F101" s="135" t="s">
        <v>122</v>
      </c>
      <c r="G101" s="134"/>
      <c r="H101" s="138" t="s">
        <v>123</v>
      </c>
      <c r="I101" s="139"/>
      <c r="J101" s="19"/>
      <c r="L101" s="80" t="s">
        <v>124</v>
      </c>
      <c r="M101" s="80" t="s">
        <v>125</v>
      </c>
      <c r="N101" s="80" t="s">
        <v>126</v>
      </c>
      <c r="P101" s="134"/>
      <c r="Q101" s="138" t="s">
        <v>127</v>
      </c>
      <c r="R101" s="145"/>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c r="ED101" s="146"/>
      <c r="EE101" s="146"/>
      <c r="EF101" s="146"/>
      <c r="EG101" s="146"/>
      <c r="EH101" s="146"/>
      <c r="EI101" s="146"/>
      <c r="EJ101" s="146"/>
      <c r="EK101" s="146"/>
      <c r="EL101" s="146"/>
      <c r="EM101" s="146"/>
      <c r="EN101" s="146"/>
      <c r="EO101" s="146"/>
      <c r="EP101" s="146"/>
      <c r="EQ101" s="146"/>
      <c r="ER101" s="146"/>
      <c r="ES101" s="146"/>
      <c r="ET101" s="146"/>
      <c r="EU101" s="14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c r="GU101" s="146"/>
      <c r="GV101" s="146"/>
      <c r="GW101" s="146"/>
      <c r="GX101" s="146"/>
      <c r="GY101" s="146"/>
      <c r="GZ101" s="146"/>
      <c r="HA101" s="146"/>
      <c r="HB101" s="146"/>
      <c r="HC101" s="146"/>
      <c r="HD101" s="146"/>
      <c r="HE101" s="146"/>
      <c r="HF101" s="146"/>
      <c r="HG101" s="146"/>
      <c r="HH101" s="146"/>
      <c r="HI101" s="146"/>
      <c r="HJ101" s="146"/>
      <c r="HK101" s="146"/>
      <c r="HL101" s="146"/>
      <c r="HM101" s="146"/>
      <c r="HN101" s="146"/>
      <c r="HO101" s="146"/>
      <c r="HP101" s="146"/>
      <c r="HQ101" s="146"/>
      <c r="HR101" s="146"/>
      <c r="HS101" s="146"/>
      <c r="HT101" s="146"/>
      <c r="HU101" s="146"/>
      <c r="HV101" s="146"/>
      <c r="HW101" s="146"/>
      <c r="HX101" s="146"/>
      <c r="HY101" s="146"/>
      <c r="HZ101" s="146"/>
      <c r="IA101" s="146"/>
      <c r="IB101" s="146"/>
      <c r="IC101" s="146"/>
      <c r="ID101" s="146"/>
      <c r="IE101" s="146"/>
      <c r="IF101" s="146"/>
      <c r="IG101" s="146"/>
      <c r="IH101" s="146"/>
      <c r="II101" s="146"/>
      <c r="IJ101" s="146"/>
      <c r="IK101" s="146"/>
      <c r="IL101" s="146"/>
      <c r="IM101" s="146"/>
      <c r="IN101" s="146"/>
      <c r="IO101" s="146"/>
      <c r="IP101" s="146"/>
      <c r="IQ101" s="146"/>
      <c r="IR101" s="146"/>
      <c r="IS101" s="146"/>
      <c r="IT101" s="146"/>
      <c r="IU101" s="146"/>
      <c r="IV101" s="146"/>
      <c r="IW101" s="146"/>
      <c r="IX101" s="146"/>
      <c r="IY101" s="146"/>
      <c r="IZ101" s="146"/>
      <c r="JA101" s="146"/>
      <c r="JB101" s="146"/>
      <c r="JC101" s="146"/>
      <c r="JD101" s="146"/>
      <c r="JE101" s="146"/>
      <c r="JF101" s="146"/>
      <c r="JG101" s="146"/>
      <c r="JH101" s="146"/>
      <c r="JI101" s="146"/>
      <c r="JJ101" s="146"/>
      <c r="JK101" s="146"/>
      <c r="JL101" s="146"/>
      <c r="JM101" s="146"/>
      <c r="JN101" s="146"/>
      <c r="JO101" s="146"/>
      <c r="JP101" s="146"/>
      <c r="JQ101" s="146"/>
      <c r="JR101" s="146"/>
      <c r="JS101" s="146"/>
      <c r="JT101" s="146"/>
      <c r="JU101" s="146"/>
      <c r="JV101" s="146"/>
      <c r="JW101" s="146"/>
      <c r="JX101" s="146"/>
      <c r="JY101" s="146"/>
      <c r="JZ101" s="146"/>
      <c r="KA101" s="146"/>
      <c r="KB101" s="146"/>
      <c r="KC101" s="146"/>
      <c r="KD101" s="146"/>
      <c r="KE101" s="146"/>
      <c r="KF101" s="146"/>
      <c r="KG101" s="146"/>
      <c r="KH101" s="146"/>
      <c r="KI101" s="146"/>
      <c r="KJ101" s="146"/>
      <c r="KK101" s="146"/>
      <c r="KL101" s="146"/>
      <c r="KM101" s="146"/>
      <c r="KN101" s="146"/>
      <c r="KO101" s="146"/>
      <c r="KP101" s="146"/>
      <c r="KQ101" s="146"/>
      <c r="KR101" s="146"/>
      <c r="KS101" s="147"/>
      <c r="KT101" s="19"/>
    </row>
    <row r="102" spans="2:306" ht="18.75">
      <c r="B102" s="173"/>
      <c r="C102" s="134"/>
      <c r="F102" s="135" t="s">
        <v>128</v>
      </c>
      <c r="G102" s="134"/>
      <c r="H102" s="138" t="s">
        <v>129</v>
      </c>
      <c r="I102" s="139"/>
      <c r="J102" s="19"/>
      <c r="L102" s="143">
        <f>ROUND(MAX(N102,N102^2),2)</f>
        <v>1</v>
      </c>
      <c r="M102" s="144">
        <f>ROUND(IF(SUM(R107:KS107)=0,VIC_RLWPC100,SUMPRODUCT(R107:KS107,VIC_PHHC100)/SUM(R107:KS107)),2)</f>
        <v>44.97</v>
      </c>
      <c r="N102" s="144">
        <f>ROUND(M102/VIC_RLWPC100,2)</f>
        <v>1</v>
      </c>
      <c r="P102" s="134"/>
      <c r="Q102" s="138" t="s">
        <v>130</v>
      </c>
      <c r="R102" s="145"/>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c r="BV102" s="146"/>
      <c r="BW102" s="146"/>
      <c r="BX102" s="146"/>
      <c r="BY102" s="146"/>
      <c r="BZ102" s="146"/>
      <c r="CA102" s="146"/>
      <c r="CB102" s="146"/>
      <c r="CC102" s="146"/>
      <c r="CD102" s="146"/>
      <c r="CE102" s="146"/>
      <c r="CF102" s="146"/>
      <c r="CG102" s="146"/>
      <c r="CH102" s="146"/>
      <c r="CI102" s="146"/>
      <c r="CJ102" s="146"/>
      <c r="CK102" s="146"/>
      <c r="CL102" s="146"/>
      <c r="CM102" s="146"/>
      <c r="CN102" s="146"/>
      <c r="CO102" s="146"/>
      <c r="CP102" s="146"/>
      <c r="CQ102" s="146"/>
      <c r="CR102" s="146"/>
      <c r="CS102" s="146"/>
      <c r="CT102" s="146"/>
      <c r="CU102" s="146"/>
      <c r="CV102" s="146"/>
      <c r="CW102" s="146"/>
      <c r="CX102" s="146"/>
      <c r="CY102" s="146"/>
      <c r="CZ102" s="146"/>
      <c r="DA102" s="146"/>
      <c r="DB102" s="146"/>
      <c r="DC102" s="146"/>
      <c r="DD102" s="146"/>
      <c r="DE102" s="146"/>
      <c r="DF102" s="146"/>
      <c r="DG102" s="146"/>
      <c r="DH102" s="146"/>
      <c r="DI102" s="146"/>
      <c r="DJ102" s="146"/>
      <c r="DK102" s="146"/>
      <c r="DL102" s="146"/>
      <c r="DM102" s="146"/>
      <c r="DN102" s="146"/>
      <c r="DO102" s="146"/>
      <c r="DP102" s="146"/>
      <c r="DQ102" s="146"/>
      <c r="DR102" s="146"/>
      <c r="DS102" s="146"/>
      <c r="DT102" s="146"/>
      <c r="DU102" s="146"/>
      <c r="DV102" s="146"/>
      <c r="DW102" s="146"/>
      <c r="DX102" s="146"/>
      <c r="DY102" s="146"/>
      <c r="DZ102" s="146"/>
      <c r="EA102" s="146"/>
      <c r="EB102" s="146"/>
      <c r="EC102" s="146"/>
      <c r="ED102" s="146"/>
      <c r="EE102" s="146"/>
      <c r="EF102" s="146"/>
      <c r="EG102" s="146"/>
      <c r="EH102" s="146"/>
      <c r="EI102" s="146"/>
      <c r="EJ102" s="146"/>
      <c r="EK102" s="146"/>
      <c r="EL102" s="146"/>
      <c r="EM102" s="146"/>
      <c r="EN102" s="146"/>
      <c r="EO102" s="146"/>
      <c r="EP102" s="146"/>
      <c r="EQ102" s="146"/>
      <c r="ER102" s="146"/>
      <c r="ES102" s="146"/>
      <c r="ET102" s="146"/>
      <c r="EU102" s="146"/>
      <c r="EV102" s="146"/>
      <c r="EW102" s="146"/>
      <c r="EX102" s="146"/>
      <c r="EY102" s="146"/>
      <c r="EZ102" s="146"/>
      <c r="FA102" s="146"/>
      <c r="FB102" s="146"/>
      <c r="FC102" s="146"/>
      <c r="FD102" s="146"/>
      <c r="FE102" s="146"/>
      <c r="FF102" s="146"/>
      <c r="FG102" s="146"/>
      <c r="FH102" s="146"/>
      <c r="FI102" s="146"/>
      <c r="FJ102" s="146"/>
      <c r="FK102" s="146"/>
      <c r="FL102" s="146"/>
      <c r="FM102" s="146"/>
      <c r="FN102" s="146"/>
      <c r="FO102" s="146"/>
      <c r="FP102" s="146"/>
      <c r="FQ102" s="146"/>
      <c r="FR102" s="146"/>
      <c r="FS102" s="146"/>
      <c r="FT102" s="146"/>
      <c r="FU102" s="146"/>
      <c r="FV102" s="146"/>
      <c r="FW102" s="146"/>
      <c r="FX102" s="146"/>
      <c r="FY102" s="146"/>
      <c r="FZ102" s="146"/>
      <c r="GA102" s="146"/>
      <c r="GB102" s="146"/>
      <c r="GC102" s="146"/>
      <c r="GD102" s="146"/>
      <c r="GE102" s="146"/>
      <c r="GF102" s="146"/>
      <c r="GG102" s="146"/>
      <c r="GH102" s="146"/>
      <c r="GI102" s="146"/>
      <c r="GJ102" s="146"/>
      <c r="GK102" s="146"/>
      <c r="GL102" s="146"/>
      <c r="GM102" s="146"/>
      <c r="GN102" s="146"/>
      <c r="GO102" s="146"/>
      <c r="GP102" s="146"/>
      <c r="GQ102" s="146"/>
      <c r="GR102" s="146"/>
      <c r="GS102" s="146"/>
      <c r="GT102" s="146"/>
      <c r="GU102" s="146"/>
      <c r="GV102" s="146"/>
      <c r="GW102" s="146"/>
      <c r="GX102" s="146"/>
      <c r="GY102" s="146"/>
      <c r="GZ102" s="146"/>
      <c r="HA102" s="146"/>
      <c r="HB102" s="146"/>
      <c r="HC102" s="146"/>
      <c r="HD102" s="146"/>
      <c r="HE102" s="146"/>
      <c r="HF102" s="146"/>
      <c r="HG102" s="146"/>
      <c r="HH102" s="146"/>
      <c r="HI102" s="146"/>
      <c r="HJ102" s="146"/>
      <c r="HK102" s="146"/>
      <c r="HL102" s="146"/>
      <c r="HM102" s="146"/>
      <c r="HN102" s="146"/>
      <c r="HO102" s="146"/>
      <c r="HP102" s="146"/>
      <c r="HQ102" s="146"/>
      <c r="HR102" s="146"/>
      <c r="HS102" s="146"/>
      <c r="HT102" s="146"/>
      <c r="HU102" s="146"/>
      <c r="HV102" s="146"/>
      <c r="HW102" s="146"/>
      <c r="HX102" s="146"/>
      <c r="HY102" s="146"/>
      <c r="HZ102" s="146"/>
      <c r="IA102" s="146"/>
      <c r="IB102" s="146"/>
      <c r="IC102" s="146"/>
      <c r="ID102" s="146"/>
      <c r="IE102" s="146"/>
      <c r="IF102" s="146"/>
      <c r="IG102" s="146"/>
      <c r="IH102" s="146"/>
      <c r="II102" s="146"/>
      <c r="IJ102" s="146"/>
      <c r="IK102" s="146"/>
      <c r="IL102" s="146"/>
      <c r="IM102" s="146"/>
      <c r="IN102" s="146"/>
      <c r="IO102" s="146"/>
      <c r="IP102" s="146"/>
      <c r="IQ102" s="146"/>
      <c r="IR102" s="146"/>
      <c r="IS102" s="146"/>
      <c r="IT102" s="146"/>
      <c r="IU102" s="146"/>
      <c r="IV102" s="146"/>
      <c r="IW102" s="146"/>
      <c r="IX102" s="146"/>
      <c r="IY102" s="146"/>
      <c r="IZ102" s="146"/>
      <c r="JA102" s="146"/>
      <c r="JB102" s="146"/>
      <c r="JC102" s="146"/>
      <c r="JD102" s="146"/>
      <c r="JE102" s="146"/>
      <c r="JF102" s="146"/>
      <c r="JG102" s="146"/>
      <c r="JH102" s="146"/>
      <c r="JI102" s="146"/>
      <c r="JJ102" s="146"/>
      <c r="JK102" s="146"/>
      <c r="JL102" s="146"/>
      <c r="JM102" s="146"/>
      <c r="JN102" s="146"/>
      <c r="JO102" s="146"/>
      <c r="JP102" s="146"/>
      <c r="JQ102" s="146"/>
      <c r="JR102" s="146"/>
      <c r="JS102" s="146"/>
      <c r="JT102" s="146"/>
      <c r="JU102" s="146"/>
      <c r="JV102" s="146"/>
      <c r="JW102" s="146"/>
      <c r="JX102" s="146"/>
      <c r="JY102" s="146"/>
      <c r="JZ102" s="146"/>
      <c r="KA102" s="146"/>
      <c r="KB102" s="146"/>
      <c r="KC102" s="146"/>
      <c r="KD102" s="146"/>
      <c r="KE102" s="146"/>
      <c r="KF102" s="146"/>
      <c r="KG102" s="146"/>
      <c r="KH102" s="146"/>
      <c r="KI102" s="146"/>
      <c r="KJ102" s="146"/>
      <c r="KK102" s="146"/>
      <c r="KL102" s="146"/>
      <c r="KM102" s="146"/>
      <c r="KN102" s="146"/>
      <c r="KO102" s="146"/>
      <c r="KP102" s="146"/>
      <c r="KQ102" s="146"/>
      <c r="KR102" s="146"/>
      <c r="KS102" s="147"/>
      <c r="KT102" s="19"/>
    </row>
    <row r="103" spans="2:306" ht="18.75">
      <c r="B103" s="173"/>
      <c r="C103" s="134"/>
      <c r="F103" s="135" t="s">
        <v>131</v>
      </c>
      <c r="G103" s="134"/>
      <c r="H103" s="138" t="s">
        <v>132</v>
      </c>
      <c r="I103" s="139"/>
      <c r="J103" s="19"/>
      <c r="L103"/>
      <c r="P103" s="134"/>
      <c r="Q103" s="138" t="s">
        <v>133</v>
      </c>
      <c r="R103" s="145"/>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c r="BW103" s="146"/>
      <c r="BX103" s="146"/>
      <c r="BY103" s="146"/>
      <c r="BZ103" s="146"/>
      <c r="CA103" s="146"/>
      <c r="CB103" s="146"/>
      <c r="CC103" s="146"/>
      <c r="CD103" s="146"/>
      <c r="CE103" s="146"/>
      <c r="CF103" s="146"/>
      <c r="CG103" s="146"/>
      <c r="CH103" s="146"/>
      <c r="CI103" s="146"/>
      <c r="CJ103" s="146"/>
      <c r="CK103" s="146"/>
      <c r="CL103" s="146"/>
      <c r="CM103" s="146"/>
      <c r="CN103" s="146"/>
      <c r="CO103" s="146"/>
      <c r="CP103" s="146"/>
      <c r="CQ103" s="146"/>
      <c r="CR103" s="146"/>
      <c r="CS103" s="146"/>
      <c r="CT103" s="146"/>
      <c r="CU103" s="146"/>
      <c r="CV103" s="146"/>
      <c r="CW103" s="146"/>
      <c r="CX103" s="146"/>
      <c r="CY103" s="146"/>
      <c r="CZ103" s="146"/>
      <c r="DA103" s="146"/>
      <c r="DB103" s="146"/>
      <c r="DC103" s="146"/>
      <c r="DD103" s="146"/>
      <c r="DE103" s="146"/>
      <c r="DF103" s="146"/>
      <c r="DG103" s="146"/>
      <c r="DH103" s="146"/>
      <c r="DI103" s="146"/>
      <c r="DJ103" s="146"/>
      <c r="DK103" s="146"/>
      <c r="DL103" s="146"/>
      <c r="DM103" s="146"/>
      <c r="DN103" s="146"/>
      <c r="DO103" s="146"/>
      <c r="DP103" s="146"/>
      <c r="DQ103" s="146"/>
      <c r="DR103" s="146"/>
      <c r="DS103" s="146"/>
      <c r="DT103" s="146"/>
      <c r="DU103" s="146"/>
      <c r="DV103" s="146"/>
      <c r="DW103" s="146"/>
      <c r="DX103" s="146"/>
      <c r="DY103" s="146"/>
      <c r="DZ103" s="146"/>
      <c r="EA103" s="146"/>
      <c r="EB103" s="146"/>
      <c r="EC103" s="146"/>
      <c r="ED103" s="146"/>
      <c r="EE103" s="146"/>
      <c r="EF103" s="146"/>
      <c r="EG103" s="146"/>
      <c r="EH103" s="146"/>
      <c r="EI103" s="146"/>
      <c r="EJ103" s="146"/>
      <c r="EK103" s="146"/>
      <c r="EL103" s="146"/>
      <c r="EM103" s="146"/>
      <c r="EN103" s="146"/>
      <c r="EO103" s="146"/>
      <c r="EP103" s="146"/>
      <c r="EQ103" s="146"/>
      <c r="ER103" s="146"/>
      <c r="ES103" s="146"/>
      <c r="ET103" s="146"/>
      <c r="EU103" s="146"/>
      <c r="EV103" s="146"/>
      <c r="EW103" s="146"/>
      <c r="EX103" s="146"/>
      <c r="EY103" s="146"/>
      <c r="EZ103" s="146"/>
      <c r="FA103" s="146"/>
      <c r="FB103" s="146"/>
      <c r="FC103" s="146"/>
      <c r="FD103" s="146"/>
      <c r="FE103" s="146"/>
      <c r="FF103" s="146"/>
      <c r="FG103" s="146"/>
      <c r="FH103" s="146"/>
      <c r="FI103" s="146"/>
      <c r="FJ103" s="146"/>
      <c r="FK103" s="146"/>
      <c r="FL103" s="146"/>
      <c r="FM103" s="146"/>
      <c r="FN103" s="146"/>
      <c r="FO103" s="146"/>
      <c r="FP103" s="146"/>
      <c r="FQ103" s="146"/>
      <c r="FR103" s="146"/>
      <c r="FS103" s="146"/>
      <c r="FT103" s="146"/>
      <c r="FU103" s="146"/>
      <c r="FV103" s="146"/>
      <c r="FW103" s="146"/>
      <c r="FX103" s="146"/>
      <c r="FY103" s="146"/>
      <c r="FZ103" s="146"/>
      <c r="GA103" s="146"/>
      <c r="GB103" s="146"/>
      <c r="GC103" s="146"/>
      <c r="GD103" s="146"/>
      <c r="GE103" s="146"/>
      <c r="GF103" s="146"/>
      <c r="GG103" s="146"/>
      <c r="GH103" s="146"/>
      <c r="GI103" s="146"/>
      <c r="GJ103" s="146"/>
      <c r="GK103" s="146"/>
      <c r="GL103" s="146"/>
      <c r="GM103" s="146"/>
      <c r="GN103" s="146"/>
      <c r="GO103" s="146"/>
      <c r="GP103" s="146"/>
      <c r="GQ103" s="146"/>
      <c r="GR103" s="146"/>
      <c r="GS103" s="146"/>
      <c r="GT103" s="146"/>
      <c r="GU103" s="146"/>
      <c r="GV103" s="146"/>
      <c r="GW103" s="146"/>
      <c r="GX103" s="146"/>
      <c r="GY103" s="146"/>
      <c r="GZ103" s="146"/>
      <c r="HA103" s="146"/>
      <c r="HB103" s="146"/>
      <c r="HC103" s="146"/>
      <c r="HD103" s="146"/>
      <c r="HE103" s="146"/>
      <c r="HF103" s="146"/>
      <c r="HG103" s="146"/>
      <c r="HH103" s="146"/>
      <c r="HI103" s="146"/>
      <c r="HJ103" s="146"/>
      <c r="HK103" s="146"/>
      <c r="HL103" s="146"/>
      <c r="HM103" s="146"/>
      <c r="HN103" s="146"/>
      <c r="HO103" s="146"/>
      <c r="HP103" s="146"/>
      <c r="HQ103" s="146"/>
      <c r="HR103" s="146"/>
      <c r="HS103" s="146"/>
      <c r="HT103" s="146"/>
      <c r="HU103" s="146"/>
      <c r="HV103" s="146"/>
      <c r="HW103" s="146"/>
      <c r="HX103" s="146"/>
      <c r="HY103" s="146"/>
      <c r="HZ103" s="146"/>
      <c r="IA103" s="146"/>
      <c r="IB103" s="146"/>
      <c r="IC103" s="146"/>
      <c r="ID103" s="146"/>
      <c r="IE103" s="146"/>
      <c r="IF103" s="146"/>
      <c r="IG103" s="146"/>
      <c r="IH103" s="146"/>
      <c r="II103" s="146"/>
      <c r="IJ103" s="146"/>
      <c r="IK103" s="146"/>
      <c r="IL103" s="146"/>
      <c r="IM103" s="146"/>
      <c r="IN103" s="146"/>
      <c r="IO103" s="146"/>
      <c r="IP103" s="146"/>
      <c r="IQ103" s="146"/>
      <c r="IR103" s="146"/>
      <c r="IS103" s="146"/>
      <c r="IT103" s="146"/>
      <c r="IU103" s="146"/>
      <c r="IV103" s="146"/>
      <c r="IW103" s="146"/>
      <c r="IX103" s="146"/>
      <c r="IY103" s="146"/>
      <c r="IZ103" s="146"/>
      <c r="JA103" s="146"/>
      <c r="JB103" s="146"/>
      <c r="JC103" s="146"/>
      <c r="JD103" s="146"/>
      <c r="JE103" s="146"/>
      <c r="JF103" s="146"/>
      <c r="JG103" s="146"/>
      <c r="JH103" s="146"/>
      <c r="JI103" s="146"/>
      <c r="JJ103" s="146"/>
      <c r="JK103" s="146"/>
      <c r="JL103" s="146"/>
      <c r="JM103" s="146"/>
      <c r="JN103" s="146"/>
      <c r="JO103" s="146"/>
      <c r="JP103" s="146"/>
      <c r="JQ103" s="146"/>
      <c r="JR103" s="146"/>
      <c r="JS103" s="146"/>
      <c r="JT103" s="146"/>
      <c r="JU103" s="146"/>
      <c r="JV103" s="146"/>
      <c r="JW103" s="146"/>
      <c r="JX103" s="146"/>
      <c r="JY103" s="146"/>
      <c r="JZ103" s="146"/>
      <c r="KA103" s="146"/>
      <c r="KB103" s="146"/>
      <c r="KC103" s="146"/>
      <c r="KD103" s="146"/>
      <c r="KE103" s="146"/>
      <c r="KF103" s="146"/>
      <c r="KG103" s="146"/>
      <c r="KH103" s="146"/>
      <c r="KI103" s="146"/>
      <c r="KJ103" s="146"/>
      <c r="KK103" s="146"/>
      <c r="KL103" s="146"/>
      <c r="KM103" s="146"/>
      <c r="KN103" s="146"/>
      <c r="KO103" s="146"/>
      <c r="KP103" s="146"/>
      <c r="KQ103" s="146"/>
      <c r="KR103" s="146"/>
      <c r="KS103" s="147"/>
      <c r="KT103" s="19"/>
    </row>
    <row r="104" spans="2:306" ht="18.75">
      <c r="B104" s="173"/>
      <c r="C104" s="134"/>
      <c r="F104" s="135"/>
      <c r="G104" s="134"/>
      <c r="H104" s="138" t="s">
        <v>134</v>
      </c>
      <c r="I104" s="139"/>
      <c r="J104" s="19"/>
      <c r="L104" s="80" t="s">
        <v>135</v>
      </c>
      <c r="M104" s="80" t="s">
        <v>136</v>
      </c>
      <c r="N104" s="80" t="s">
        <v>137</v>
      </c>
      <c r="P104" s="134"/>
      <c r="Q104" s="138" t="s">
        <v>138</v>
      </c>
      <c r="R104" s="145"/>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6"/>
      <c r="BT104" s="146"/>
      <c r="BU104" s="146"/>
      <c r="BV104" s="146"/>
      <c r="BW104" s="146"/>
      <c r="BX104" s="146"/>
      <c r="BY104" s="146"/>
      <c r="BZ104" s="146"/>
      <c r="CA104" s="146"/>
      <c r="CB104" s="146"/>
      <c r="CC104" s="146"/>
      <c r="CD104" s="146"/>
      <c r="CE104" s="146"/>
      <c r="CF104" s="146"/>
      <c r="CG104" s="146"/>
      <c r="CH104" s="146"/>
      <c r="CI104" s="146"/>
      <c r="CJ104" s="146"/>
      <c r="CK104" s="146"/>
      <c r="CL104" s="146"/>
      <c r="CM104" s="146"/>
      <c r="CN104" s="146"/>
      <c r="CO104" s="146"/>
      <c r="CP104" s="146"/>
      <c r="CQ104" s="146"/>
      <c r="CR104" s="146"/>
      <c r="CS104" s="146"/>
      <c r="CT104" s="146"/>
      <c r="CU104" s="146"/>
      <c r="CV104" s="146"/>
      <c r="CW104" s="146"/>
      <c r="CX104" s="146"/>
      <c r="CY104" s="146"/>
      <c r="CZ104" s="146"/>
      <c r="DA104" s="146"/>
      <c r="DB104" s="146"/>
      <c r="DC104" s="146"/>
      <c r="DD104" s="146"/>
      <c r="DE104" s="146"/>
      <c r="DF104" s="146"/>
      <c r="DG104" s="146"/>
      <c r="DH104" s="146"/>
      <c r="DI104" s="146"/>
      <c r="DJ104" s="146"/>
      <c r="DK104" s="146"/>
      <c r="DL104" s="146"/>
      <c r="DM104" s="146"/>
      <c r="DN104" s="146"/>
      <c r="DO104" s="146"/>
      <c r="DP104" s="146"/>
      <c r="DQ104" s="146"/>
      <c r="DR104" s="146"/>
      <c r="DS104" s="146"/>
      <c r="DT104" s="146"/>
      <c r="DU104" s="146"/>
      <c r="DV104" s="146"/>
      <c r="DW104" s="146"/>
      <c r="DX104" s="146"/>
      <c r="DY104" s="146"/>
      <c r="DZ104" s="146"/>
      <c r="EA104" s="146"/>
      <c r="EB104" s="146"/>
      <c r="EC104" s="146"/>
      <c r="ED104" s="146"/>
      <c r="EE104" s="146"/>
      <c r="EF104" s="146"/>
      <c r="EG104" s="146"/>
      <c r="EH104" s="146"/>
      <c r="EI104" s="146"/>
      <c r="EJ104" s="146"/>
      <c r="EK104" s="146"/>
      <c r="EL104" s="146"/>
      <c r="EM104" s="146"/>
      <c r="EN104" s="146"/>
      <c r="EO104" s="146"/>
      <c r="EP104" s="146"/>
      <c r="EQ104" s="146"/>
      <c r="ER104" s="146"/>
      <c r="ES104" s="146"/>
      <c r="ET104" s="146"/>
      <c r="EU104" s="146"/>
      <c r="EV104" s="146"/>
      <c r="EW104" s="146"/>
      <c r="EX104" s="146"/>
      <c r="EY104" s="146"/>
      <c r="EZ104" s="146"/>
      <c r="FA104" s="146"/>
      <c r="FB104" s="146"/>
      <c r="FC104" s="146"/>
      <c r="FD104" s="146"/>
      <c r="FE104" s="146"/>
      <c r="FF104" s="146"/>
      <c r="FG104" s="146"/>
      <c r="FH104" s="146"/>
      <c r="FI104" s="146"/>
      <c r="FJ104" s="146"/>
      <c r="FK104" s="146"/>
      <c r="FL104" s="146"/>
      <c r="FM104" s="146"/>
      <c r="FN104" s="146"/>
      <c r="FO104" s="146"/>
      <c r="FP104" s="146"/>
      <c r="FQ104" s="146"/>
      <c r="FR104" s="146"/>
      <c r="FS104" s="146"/>
      <c r="FT104" s="146"/>
      <c r="FU104" s="146"/>
      <c r="FV104" s="146"/>
      <c r="FW104" s="146"/>
      <c r="FX104" s="146"/>
      <c r="FY104" s="146"/>
      <c r="FZ104" s="146"/>
      <c r="GA104" s="146"/>
      <c r="GB104" s="146"/>
      <c r="GC104" s="146"/>
      <c r="GD104" s="146"/>
      <c r="GE104" s="146"/>
      <c r="GF104" s="146"/>
      <c r="GG104" s="146"/>
      <c r="GH104" s="146"/>
      <c r="GI104" s="146"/>
      <c r="GJ104" s="146"/>
      <c r="GK104" s="146"/>
      <c r="GL104" s="146"/>
      <c r="GM104" s="146"/>
      <c r="GN104" s="146"/>
      <c r="GO104" s="146"/>
      <c r="GP104" s="146"/>
      <c r="GQ104" s="146"/>
      <c r="GR104" s="146"/>
      <c r="GS104" s="146"/>
      <c r="GT104" s="146"/>
      <c r="GU104" s="146"/>
      <c r="GV104" s="146"/>
      <c r="GW104" s="146"/>
      <c r="GX104" s="146"/>
      <c r="GY104" s="146"/>
      <c r="GZ104" s="146"/>
      <c r="HA104" s="146"/>
      <c r="HB104" s="146"/>
      <c r="HC104" s="146"/>
      <c r="HD104" s="146"/>
      <c r="HE104" s="146"/>
      <c r="HF104" s="146"/>
      <c r="HG104" s="146"/>
      <c r="HH104" s="146"/>
      <c r="HI104" s="146"/>
      <c r="HJ104" s="146"/>
      <c r="HK104" s="146"/>
      <c r="HL104" s="146"/>
      <c r="HM104" s="146"/>
      <c r="HN104" s="146"/>
      <c r="HO104" s="146"/>
      <c r="HP104" s="146"/>
      <c r="HQ104" s="146"/>
      <c r="HR104" s="146"/>
      <c r="HS104" s="146"/>
      <c r="HT104" s="146"/>
      <c r="HU104" s="146"/>
      <c r="HV104" s="146"/>
      <c r="HW104" s="146"/>
      <c r="HX104" s="146"/>
      <c r="HY104" s="146"/>
      <c r="HZ104" s="146"/>
      <c r="IA104" s="146"/>
      <c r="IB104" s="146"/>
      <c r="IC104" s="146"/>
      <c r="ID104" s="146"/>
      <c r="IE104" s="146"/>
      <c r="IF104" s="146"/>
      <c r="IG104" s="146"/>
      <c r="IH104" s="146"/>
      <c r="II104" s="146"/>
      <c r="IJ104" s="146"/>
      <c r="IK104" s="146"/>
      <c r="IL104" s="146"/>
      <c r="IM104" s="146"/>
      <c r="IN104" s="146"/>
      <c r="IO104" s="146"/>
      <c r="IP104" s="146"/>
      <c r="IQ104" s="146"/>
      <c r="IR104" s="146"/>
      <c r="IS104" s="146"/>
      <c r="IT104" s="146"/>
      <c r="IU104" s="146"/>
      <c r="IV104" s="146"/>
      <c r="IW104" s="146"/>
      <c r="IX104" s="146"/>
      <c r="IY104" s="146"/>
      <c r="IZ104" s="146"/>
      <c r="JA104" s="146"/>
      <c r="JB104" s="146"/>
      <c r="JC104" s="146"/>
      <c r="JD104" s="146"/>
      <c r="JE104" s="146"/>
      <c r="JF104" s="146"/>
      <c r="JG104" s="146"/>
      <c r="JH104" s="146"/>
      <c r="JI104" s="146"/>
      <c r="JJ104" s="146"/>
      <c r="JK104" s="146"/>
      <c r="JL104" s="146"/>
      <c r="JM104" s="146"/>
      <c r="JN104" s="146"/>
      <c r="JO104" s="146"/>
      <c r="JP104" s="146"/>
      <c r="JQ104" s="146"/>
      <c r="JR104" s="146"/>
      <c r="JS104" s="146"/>
      <c r="JT104" s="146"/>
      <c r="JU104" s="146"/>
      <c r="JV104" s="146"/>
      <c r="JW104" s="146"/>
      <c r="JX104" s="146"/>
      <c r="JY104" s="146"/>
      <c r="JZ104" s="146"/>
      <c r="KA104" s="146"/>
      <c r="KB104" s="146"/>
      <c r="KC104" s="146"/>
      <c r="KD104" s="146"/>
      <c r="KE104" s="146"/>
      <c r="KF104" s="146"/>
      <c r="KG104" s="146"/>
      <c r="KH104" s="146"/>
      <c r="KI104" s="146"/>
      <c r="KJ104" s="146"/>
      <c r="KK104" s="146"/>
      <c r="KL104" s="146"/>
      <c r="KM104" s="146"/>
      <c r="KN104" s="146"/>
      <c r="KO104" s="146"/>
      <c r="KP104" s="146"/>
      <c r="KQ104" s="146"/>
      <c r="KR104" s="146"/>
      <c r="KS104" s="147"/>
      <c r="KT104" s="19"/>
    </row>
    <row r="105" spans="2:306" ht="18.75">
      <c r="B105" s="173"/>
      <c r="C105" s="134"/>
      <c r="F105" s="135"/>
      <c r="G105" s="134"/>
      <c r="H105" s="138" t="s">
        <v>139</v>
      </c>
      <c r="I105" s="139"/>
      <c r="J105" s="19"/>
      <c r="L105" s="143">
        <f>ROUND(MAX(N105,N105^2),2)</f>
        <v>1</v>
      </c>
      <c r="M105" s="144">
        <f>ROUND(IF(SUM(R108:KS108)=0,VIC_RLWPC200,SUMPRODUCT(R108:KS108,VIC_PHHC200)/SUM(R108:KS108)),2)</f>
        <v>50.36</v>
      </c>
      <c r="N105" s="144">
        <f>ROUND(M105/VIC_RLWPC200,2)</f>
        <v>1</v>
      </c>
      <c r="P105" s="134"/>
      <c r="Q105" s="138" t="s">
        <v>140</v>
      </c>
      <c r="R105" s="145"/>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c r="BT105" s="146"/>
      <c r="BU105" s="146"/>
      <c r="BV105" s="146"/>
      <c r="BW105" s="146"/>
      <c r="BX105" s="146"/>
      <c r="BY105" s="146"/>
      <c r="BZ105" s="146"/>
      <c r="CA105" s="146"/>
      <c r="CB105" s="146"/>
      <c r="CC105" s="146"/>
      <c r="CD105" s="146"/>
      <c r="CE105" s="146"/>
      <c r="CF105" s="146"/>
      <c r="CG105" s="146"/>
      <c r="CH105" s="146"/>
      <c r="CI105" s="146"/>
      <c r="CJ105" s="146"/>
      <c r="CK105" s="146"/>
      <c r="CL105" s="146"/>
      <c r="CM105" s="146"/>
      <c r="CN105" s="146"/>
      <c r="CO105" s="146"/>
      <c r="CP105" s="146"/>
      <c r="CQ105" s="146"/>
      <c r="CR105" s="146"/>
      <c r="CS105" s="146"/>
      <c r="CT105" s="146"/>
      <c r="CU105" s="146"/>
      <c r="CV105" s="146"/>
      <c r="CW105" s="146"/>
      <c r="CX105" s="146"/>
      <c r="CY105" s="146"/>
      <c r="CZ105" s="146"/>
      <c r="DA105" s="146"/>
      <c r="DB105" s="146"/>
      <c r="DC105" s="146"/>
      <c r="DD105" s="146"/>
      <c r="DE105" s="146"/>
      <c r="DF105" s="146"/>
      <c r="DG105" s="146"/>
      <c r="DH105" s="146"/>
      <c r="DI105" s="146"/>
      <c r="DJ105" s="146"/>
      <c r="DK105" s="146"/>
      <c r="DL105" s="146"/>
      <c r="DM105" s="146"/>
      <c r="DN105" s="146"/>
      <c r="DO105" s="146"/>
      <c r="DP105" s="146"/>
      <c r="DQ105" s="146"/>
      <c r="DR105" s="146"/>
      <c r="DS105" s="146"/>
      <c r="DT105" s="146"/>
      <c r="DU105" s="146"/>
      <c r="DV105" s="146"/>
      <c r="DW105" s="146"/>
      <c r="DX105" s="146"/>
      <c r="DY105" s="146"/>
      <c r="DZ105" s="146"/>
      <c r="EA105" s="146"/>
      <c r="EB105" s="146"/>
      <c r="EC105" s="146"/>
      <c r="ED105" s="146"/>
      <c r="EE105" s="146"/>
      <c r="EF105" s="146"/>
      <c r="EG105" s="146"/>
      <c r="EH105" s="146"/>
      <c r="EI105" s="146"/>
      <c r="EJ105" s="146"/>
      <c r="EK105" s="146"/>
      <c r="EL105" s="146"/>
      <c r="EM105" s="146"/>
      <c r="EN105" s="146"/>
      <c r="EO105" s="146"/>
      <c r="EP105" s="146"/>
      <c r="EQ105" s="146"/>
      <c r="ER105" s="146"/>
      <c r="ES105" s="146"/>
      <c r="ET105" s="146"/>
      <c r="EU105" s="146"/>
      <c r="EV105" s="146"/>
      <c r="EW105" s="146"/>
      <c r="EX105" s="146"/>
      <c r="EY105" s="146"/>
      <c r="EZ105" s="146"/>
      <c r="FA105" s="146"/>
      <c r="FB105" s="146"/>
      <c r="FC105" s="146"/>
      <c r="FD105" s="146"/>
      <c r="FE105" s="146"/>
      <c r="FF105" s="146"/>
      <c r="FG105" s="146"/>
      <c r="FH105" s="146"/>
      <c r="FI105" s="146"/>
      <c r="FJ105" s="146"/>
      <c r="FK105" s="146"/>
      <c r="FL105" s="146"/>
      <c r="FM105" s="146"/>
      <c r="FN105" s="146"/>
      <c r="FO105" s="146"/>
      <c r="FP105" s="146"/>
      <c r="FQ105" s="146"/>
      <c r="FR105" s="146"/>
      <c r="FS105" s="146"/>
      <c r="FT105" s="146"/>
      <c r="FU105" s="146"/>
      <c r="FV105" s="146"/>
      <c r="FW105" s="146"/>
      <c r="FX105" s="146"/>
      <c r="FY105" s="146"/>
      <c r="FZ105" s="146"/>
      <c r="GA105" s="146"/>
      <c r="GB105" s="146"/>
      <c r="GC105" s="146"/>
      <c r="GD105" s="146"/>
      <c r="GE105" s="146"/>
      <c r="GF105" s="146"/>
      <c r="GG105" s="146"/>
      <c r="GH105" s="146"/>
      <c r="GI105" s="146"/>
      <c r="GJ105" s="146"/>
      <c r="GK105" s="146"/>
      <c r="GL105" s="146"/>
      <c r="GM105" s="146"/>
      <c r="GN105" s="146"/>
      <c r="GO105" s="146"/>
      <c r="GP105" s="146"/>
      <c r="GQ105" s="146"/>
      <c r="GR105" s="146"/>
      <c r="GS105" s="146"/>
      <c r="GT105" s="146"/>
      <c r="GU105" s="146"/>
      <c r="GV105" s="146"/>
      <c r="GW105" s="146"/>
      <c r="GX105" s="146"/>
      <c r="GY105" s="146"/>
      <c r="GZ105" s="146"/>
      <c r="HA105" s="146"/>
      <c r="HB105" s="146"/>
      <c r="HC105" s="146"/>
      <c r="HD105" s="146"/>
      <c r="HE105" s="146"/>
      <c r="HF105" s="146"/>
      <c r="HG105" s="146"/>
      <c r="HH105" s="146"/>
      <c r="HI105" s="146"/>
      <c r="HJ105" s="146"/>
      <c r="HK105" s="146"/>
      <c r="HL105" s="146"/>
      <c r="HM105" s="146"/>
      <c r="HN105" s="146"/>
      <c r="HO105" s="146"/>
      <c r="HP105" s="146"/>
      <c r="HQ105" s="146"/>
      <c r="HR105" s="146"/>
      <c r="HS105" s="146"/>
      <c r="HT105" s="146"/>
      <c r="HU105" s="146"/>
      <c r="HV105" s="146"/>
      <c r="HW105" s="146"/>
      <c r="HX105" s="146"/>
      <c r="HY105" s="146"/>
      <c r="HZ105" s="146"/>
      <c r="IA105" s="146"/>
      <c r="IB105" s="146"/>
      <c r="IC105" s="146"/>
      <c r="ID105" s="146"/>
      <c r="IE105" s="146"/>
      <c r="IF105" s="146"/>
      <c r="IG105" s="146"/>
      <c r="IH105" s="146"/>
      <c r="II105" s="146"/>
      <c r="IJ105" s="146"/>
      <c r="IK105" s="146"/>
      <c r="IL105" s="146"/>
      <c r="IM105" s="146"/>
      <c r="IN105" s="146"/>
      <c r="IO105" s="146"/>
      <c r="IP105" s="146"/>
      <c r="IQ105" s="146"/>
      <c r="IR105" s="146"/>
      <c r="IS105" s="146"/>
      <c r="IT105" s="146"/>
      <c r="IU105" s="146"/>
      <c r="IV105" s="146"/>
      <c r="IW105" s="146"/>
      <c r="IX105" s="146"/>
      <c r="IY105" s="146"/>
      <c r="IZ105" s="146"/>
      <c r="JA105" s="146"/>
      <c r="JB105" s="146"/>
      <c r="JC105" s="146"/>
      <c r="JD105" s="146"/>
      <c r="JE105" s="146"/>
      <c r="JF105" s="146"/>
      <c r="JG105" s="146"/>
      <c r="JH105" s="146"/>
      <c r="JI105" s="146"/>
      <c r="JJ105" s="146"/>
      <c r="JK105" s="146"/>
      <c r="JL105" s="146"/>
      <c r="JM105" s="146"/>
      <c r="JN105" s="146"/>
      <c r="JO105" s="146"/>
      <c r="JP105" s="146"/>
      <c r="JQ105" s="146"/>
      <c r="JR105" s="146"/>
      <c r="JS105" s="146"/>
      <c r="JT105" s="146"/>
      <c r="JU105" s="146"/>
      <c r="JV105" s="146"/>
      <c r="JW105" s="146"/>
      <c r="JX105" s="146"/>
      <c r="JY105" s="146"/>
      <c r="JZ105" s="146"/>
      <c r="KA105" s="146"/>
      <c r="KB105" s="146"/>
      <c r="KC105" s="146"/>
      <c r="KD105" s="146"/>
      <c r="KE105" s="146"/>
      <c r="KF105" s="146"/>
      <c r="KG105" s="146"/>
      <c r="KH105" s="146"/>
      <c r="KI105" s="146"/>
      <c r="KJ105" s="146"/>
      <c r="KK105" s="146"/>
      <c r="KL105" s="146"/>
      <c r="KM105" s="146"/>
      <c r="KN105" s="146"/>
      <c r="KO105" s="146"/>
      <c r="KP105" s="146"/>
      <c r="KQ105" s="146"/>
      <c r="KR105" s="146"/>
      <c r="KS105" s="147"/>
      <c r="KT105" s="19"/>
    </row>
    <row r="106" spans="2:306">
      <c r="B106" s="173"/>
      <c r="C106" s="134"/>
      <c r="F106" s="135"/>
      <c r="G106" s="134"/>
      <c r="J106" s="19"/>
      <c r="L106"/>
      <c r="P106" s="134"/>
      <c r="Q106" s="148" t="s">
        <v>141</v>
      </c>
      <c r="R106" s="149">
        <f>SUM(R94:R95)-SUM(R101:R102)</f>
        <v>0</v>
      </c>
      <c r="S106" s="150">
        <f t="shared" ref="S106:BM106" si="43">SUM(S94:S95)-SUM(S101:S102)</f>
        <v>0</v>
      </c>
      <c r="T106" s="150">
        <f t="shared" si="43"/>
        <v>0</v>
      </c>
      <c r="U106" s="150">
        <f t="shared" si="43"/>
        <v>0</v>
      </c>
      <c r="V106" s="150">
        <f t="shared" si="43"/>
        <v>0</v>
      </c>
      <c r="W106" s="150">
        <f t="shared" si="43"/>
        <v>0</v>
      </c>
      <c r="X106" s="150">
        <f t="shared" si="43"/>
        <v>0</v>
      </c>
      <c r="Y106" s="150">
        <f t="shared" si="43"/>
        <v>0</v>
      </c>
      <c r="Z106" s="150">
        <f t="shared" si="43"/>
        <v>0</v>
      </c>
      <c r="AA106" s="150">
        <f t="shared" si="43"/>
        <v>0</v>
      </c>
      <c r="AB106" s="150">
        <f t="shared" si="43"/>
        <v>0</v>
      </c>
      <c r="AC106" s="150">
        <f t="shared" si="43"/>
        <v>0</v>
      </c>
      <c r="AD106" s="150">
        <f t="shared" si="43"/>
        <v>0</v>
      </c>
      <c r="AE106" s="150">
        <f t="shared" si="43"/>
        <v>0</v>
      </c>
      <c r="AF106" s="150">
        <f t="shared" si="43"/>
        <v>0</v>
      </c>
      <c r="AG106" s="150">
        <f t="shared" si="43"/>
        <v>0</v>
      </c>
      <c r="AH106" s="150">
        <f t="shared" si="43"/>
        <v>0</v>
      </c>
      <c r="AI106" s="150">
        <f t="shared" si="43"/>
        <v>0</v>
      </c>
      <c r="AJ106" s="150">
        <f t="shared" si="43"/>
        <v>0</v>
      </c>
      <c r="AK106" s="150">
        <f t="shared" si="43"/>
        <v>0</v>
      </c>
      <c r="AL106" s="150">
        <f t="shared" si="43"/>
        <v>0</v>
      </c>
      <c r="AM106" s="150">
        <f t="shared" si="43"/>
        <v>0</v>
      </c>
      <c r="AN106" s="150">
        <f t="shared" si="43"/>
        <v>0</v>
      </c>
      <c r="AO106" s="150">
        <f t="shared" si="43"/>
        <v>0</v>
      </c>
      <c r="AP106" s="150">
        <f t="shared" si="43"/>
        <v>0</v>
      </c>
      <c r="AQ106" s="150">
        <f t="shared" si="43"/>
        <v>0</v>
      </c>
      <c r="AR106" s="150">
        <f t="shared" si="43"/>
        <v>0</v>
      </c>
      <c r="AS106" s="150">
        <f t="shared" si="43"/>
        <v>0</v>
      </c>
      <c r="AT106" s="150">
        <f t="shared" si="43"/>
        <v>0</v>
      </c>
      <c r="AU106" s="150">
        <f t="shared" si="43"/>
        <v>0</v>
      </c>
      <c r="AV106" s="150">
        <f t="shared" si="43"/>
        <v>0</v>
      </c>
      <c r="AW106" s="150">
        <f t="shared" si="43"/>
        <v>0</v>
      </c>
      <c r="AX106" s="150">
        <f t="shared" si="43"/>
        <v>0</v>
      </c>
      <c r="AY106" s="150">
        <f t="shared" si="43"/>
        <v>0</v>
      </c>
      <c r="AZ106" s="150">
        <f t="shared" si="43"/>
        <v>0</v>
      </c>
      <c r="BA106" s="150">
        <f t="shared" si="43"/>
        <v>0</v>
      </c>
      <c r="BB106" s="150">
        <f t="shared" si="43"/>
        <v>0</v>
      </c>
      <c r="BC106" s="150">
        <f t="shared" si="43"/>
        <v>0</v>
      </c>
      <c r="BD106" s="150">
        <f t="shared" si="43"/>
        <v>0</v>
      </c>
      <c r="BE106" s="150">
        <f t="shared" si="43"/>
        <v>0</v>
      </c>
      <c r="BF106" s="150">
        <f t="shared" si="43"/>
        <v>0</v>
      </c>
      <c r="BG106" s="150">
        <f t="shared" si="43"/>
        <v>0</v>
      </c>
      <c r="BH106" s="150">
        <f t="shared" si="43"/>
        <v>0</v>
      </c>
      <c r="BI106" s="150">
        <f t="shared" si="43"/>
        <v>0</v>
      </c>
      <c r="BJ106" s="150">
        <f t="shared" si="43"/>
        <v>0</v>
      </c>
      <c r="BK106" s="150">
        <f t="shared" si="43"/>
        <v>0</v>
      </c>
      <c r="BL106" s="150">
        <f t="shared" si="43"/>
        <v>0</v>
      </c>
      <c r="BM106" s="150">
        <f t="shared" si="43"/>
        <v>0</v>
      </c>
      <c r="BN106" s="150">
        <f t="shared" ref="BN106:DY106" si="44">SUM(BN94:BN95)-SUM(BN101:BN102)</f>
        <v>0</v>
      </c>
      <c r="BO106" s="150">
        <f t="shared" si="44"/>
        <v>0</v>
      </c>
      <c r="BP106" s="150">
        <f t="shared" si="44"/>
        <v>0</v>
      </c>
      <c r="BQ106" s="150">
        <f t="shared" si="44"/>
        <v>0</v>
      </c>
      <c r="BR106" s="150">
        <f t="shared" si="44"/>
        <v>0</v>
      </c>
      <c r="BS106" s="150">
        <f t="shared" si="44"/>
        <v>0</v>
      </c>
      <c r="BT106" s="150">
        <f t="shared" si="44"/>
        <v>0</v>
      </c>
      <c r="BU106" s="150">
        <f t="shared" si="44"/>
        <v>0</v>
      </c>
      <c r="BV106" s="150">
        <f t="shared" si="44"/>
        <v>0</v>
      </c>
      <c r="BW106" s="150">
        <f t="shared" si="44"/>
        <v>0</v>
      </c>
      <c r="BX106" s="150">
        <f t="shared" si="44"/>
        <v>0</v>
      </c>
      <c r="BY106" s="150">
        <f t="shared" si="44"/>
        <v>0</v>
      </c>
      <c r="BZ106" s="150">
        <f t="shared" si="44"/>
        <v>0</v>
      </c>
      <c r="CA106" s="150">
        <f t="shared" si="44"/>
        <v>0</v>
      </c>
      <c r="CB106" s="150">
        <f t="shared" si="44"/>
        <v>0</v>
      </c>
      <c r="CC106" s="150">
        <f t="shared" si="44"/>
        <v>0</v>
      </c>
      <c r="CD106" s="150">
        <f t="shared" si="44"/>
        <v>0</v>
      </c>
      <c r="CE106" s="150">
        <f t="shared" si="44"/>
        <v>0</v>
      </c>
      <c r="CF106" s="150">
        <f t="shared" si="44"/>
        <v>0</v>
      </c>
      <c r="CG106" s="150">
        <f t="shared" si="44"/>
        <v>0</v>
      </c>
      <c r="CH106" s="150">
        <f t="shared" si="44"/>
        <v>0</v>
      </c>
      <c r="CI106" s="150">
        <f t="shared" si="44"/>
        <v>0</v>
      </c>
      <c r="CJ106" s="150">
        <f t="shared" si="44"/>
        <v>0</v>
      </c>
      <c r="CK106" s="150">
        <f t="shared" si="44"/>
        <v>0</v>
      </c>
      <c r="CL106" s="150">
        <f t="shared" si="44"/>
        <v>0</v>
      </c>
      <c r="CM106" s="150">
        <f t="shared" si="44"/>
        <v>0</v>
      </c>
      <c r="CN106" s="150">
        <f t="shared" si="44"/>
        <v>0</v>
      </c>
      <c r="CO106" s="150">
        <f t="shared" si="44"/>
        <v>0</v>
      </c>
      <c r="CP106" s="150">
        <f t="shared" si="44"/>
        <v>0</v>
      </c>
      <c r="CQ106" s="150">
        <f t="shared" si="44"/>
        <v>0</v>
      </c>
      <c r="CR106" s="150">
        <f t="shared" si="44"/>
        <v>0</v>
      </c>
      <c r="CS106" s="150">
        <f t="shared" si="44"/>
        <v>0</v>
      </c>
      <c r="CT106" s="150">
        <f t="shared" si="44"/>
        <v>0</v>
      </c>
      <c r="CU106" s="150">
        <f t="shared" si="44"/>
        <v>0</v>
      </c>
      <c r="CV106" s="150">
        <f t="shared" si="44"/>
        <v>0</v>
      </c>
      <c r="CW106" s="150">
        <f t="shared" si="44"/>
        <v>0</v>
      </c>
      <c r="CX106" s="150">
        <f t="shared" si="44"/>
        <v>0</v>
      </c>
      <c r="CY106" s="150">
        <f t="shared" si="44"/>
        <v>0</v>
      </c>
      <c r="CZ106" s="150">
        <f t="shared" si="44"/>
        <v>0</v>
      </c>
      <c r="DA106" s="150">
        <f t="shared" si="44"/>
        <v>0</v>
      </c>
      <c r="DB106" s="150">
        <f t="shared" si="44"/>
        <v>0</v>
      </c>
      <c r="DC106" s="150">
        <f t="shared" si="44"/>
        <v>0</v>
      </c>
      <c r="DD106" s="150">
        <f t="shared" si="44"/>
        <v>0</v>
      </c>
      <c r="DE106" s="150">
        <f t="shared" si="44"/>
        <v>0</v>
      </c>
      <c r="DF106" s="150">
        <f t="shared" si="44"/>
        <v>0</v>
      </c>
      <c r="DG106" s="150">
        <f t="shared" si="44"/>
        <v>0</v>
      </c>
      <c r="DH106" s="150">
        <f t="shared" si="44"/>
        <v>0</v>
      </c>
      <c r="DI106" s="150">
        <f t="shared" si="44"/>
        <v>0</v>
      </c>
      <c r="DJ106" s="150">
        <f t="shared" si="44"/>
        <v>0</v>
      </c>
      <c r="DK106" s="150">
        <f t="shared" si="44"/>
        <v>0</v>
      </c>
      <c r="DL106" s="150">
        <f t="shared" si="44"/>
        <v>0</v>
      </c>
      <c r="DM106" s="150">
        <f t="shared" si="44"/>
        <v>0</v>
      </c>
      <c r="DN106" s="150">
        <f t="shared" si="44"/>
        <v>0</v>
      </c>
      <c r="DO106" s="150">
        <f t="shared" si="44"/>
        <v>0</v>
      </c>
      <c r="DP106" s="150">
        <f t="shared" si="44"/>
        <v>0</v>
      </c>
      <c r="DQ106" s="150">
        <f t="shared" si="44"/>
        <v>0</v>
      </c>
      <c r="DR106" s="150">
        <f t="shared" si="44"/>
        <v>0</v>
      </c>
      <c r="DS106" s="150">
        <f t="shared" si="44"/>
        <v>0</v>
      </c>
      <c r="DT106" s="150">
        <f t="shared" si="44"/>
        <v>0</v>
      </c>
      <c r="DU106" s="150">
        <f t="shared" si="44"/>
        <v>0</v>
      </c>
      <c r="DV106" s="150">
        <f t="shared" si="44"/>
        <v>0</v>
      </c>
      <c r="DW106" s="150">
        <f t="shared" si="44"/>
        <v>0</v>
      </c>
      <c r="DX106" s="150">
        <f t="shared" si="44"/>
        <v>0</v>
      </c>
      <c r="DY106" s="150">
        <f t="shared" si="44"/>
        <v>0</v>
      </c>
      <c r="DZ106" s="150">
        <f t="shared" ref="DZ106:GK106" si="45">SUM(DZ94:DZ95)-SUM(DZ101:DZ102)</f>
        <v>0</v>
      </c>
      <c r="EA106" s="150">
        <f t="shared" si="45"/>
        <v>0</v>
      </c>
      <c r="EB106" s="150">
        <f t="shared" si="45"/>
        <v>0</v>
      </c>
      <c r="EC106" s="150">
        <f t="shared" si="45"/>
        <v>0</v>
      </c>
      <c r="ED106" s="150">
        <f t="shared" si="45"/>
        <v>0</v>
      </c>
      <c r="EE106" s="150">
        <f t="shared" si="45"/>
        <v>0</v>
      </c>
      <c r="EF106" s="150">
        <f t="shared" si="45"/>
        <v>0</v>
      </c>
      <c r="EG106" s="150">
        <f t="shared" si="45"/>
        <v>0</v>
      </c>
      <c r="EH106" s="150">
        <f t="shared" si="45"/>
        <v>0</v>
      </c>
      <c r="EI106" s="150">
        <f t="shared" si="45"/>
        <v>0</v>
      </c>
      <c r="EJ106" s="150">
        <f t="shared" si="45"/>
        <v>0</v>
      </c>
      <c r="EK106" s="150">
        <f t="shared" si="45"/>
        <v>0</v>
      </c>
      <c r="EL106" s="150">
        <f t="shared" si="45"/>
        <v>0</v>
      </c>
      <c r="EM106" s="150">
        <f t="shared" si="45"/>
        <v>0</v>
      </c>
      <c r="EN106" s="150">
        <f t="shared" si="45"/>
        <v>0</v>
      </c>
      <c r="EO106" s="150">
        <f t="shared" si="45"/>
        <v>0</v>
      </c>
      <c r="EP106" s="150">
        <f t="shared" si="45"/>
        <v>0</v>
      </c>
      <c r="EQ106" s="150">
        <f t="shared" si="45"/>
        <v>0</v>
      </c>
      <c r="ER106" s="150">
        <f t="shared" si="45"/>
        <v>0</v>
      </c>
      <c r="ES106" s="150">
        <f t="shared" si="45"/>
        <v>0</v>
      </c>
      <c r="ET106" s="150">
        <f t="shared" si="45"/>
        <v>0</v>
      </c>
      <c r="EU106" s="150">
        <f t="shared" si="45"/>
        <v>0</v>
      </c>
      <c r="EV106" s="150">
        <f t="shared" si="45"/>
        <v>0</v>
      </c>
      <c r="EW106" s="150">
        <f t="shared" si="45"/>
        <v>0</v>
      </c>
      <c r="EX106" s="150">
        <f t="shared" si="45"/>
        <v>0</v>
      </c>
      <c r="EY106" s="150">
        <f t="shared" si="45"/>
        <v>0</v>
      </c>
      <c r="EZ106" s="150">
        <f t="shared" si="45"/>
        <v>0</v>
      </c>
      <c r="FA106" s="150">
        <f t="shared" si="45"/>
        <v>0</v>
      </c>
      <c r="FB106" s="150">
        <f t="shared" si="45"/>
        <v>0</v>
      </c>
      <c r="FC106" s="150">
        <f t="shared" si="45"/>
        <v>0</v>
      </c>
      <c r="FD106" s="150">
        <f t="shared" si="45"/>
        <v>0</v>
      </c>
      <c r="FE106" s="150">
        <f t="shared" si="45"/>
        <v>0</v>
      </c>
      <c r="FF106" s="150">
        <f t="shared" si="45"/>
        <v>0</v>
      </c>
      <c r="FG106" s="150">
        <f t="shared" si="45"/>
        <v>0</v>
      </c>
      <c r="FH106" s="150">
        <f t="shared" si="45"/>
        <v>0</v>
      </c>
      <c r="FI106" s="150">
        <f t="shared" si="45"/>
        <v>0</v>
      </c>
      <c r="FJ106" s="150">
        <f t="shared" si="45"/>
        <v>0</v>
      </c>
      <c r="FK106" s="150">
        <f t="shared" si="45"/>
        <v>0</v>
      </c>
      <c r="FL106" s="150">
        <f t="shared" si="45"/>
        <v>0</v>
      </c>
      <c r="FM106" s="150">
        <f t="shared" si="45"/>
        <v>0</v>
      </c>
      <c r="FN106" s="150">
        <f t="shared" si="45"/>
        <v>0</v>
      </c>
      <c r="FO106" s="150">
        <f t="shared" si="45"/>
        <v>0</v>
      </c>
      <c r="FP106" s="150">
        <f t="shared" si="45"/>
        <v>0</v>
      </c>
      <c r="FQ106" s="150">
        <f t="shared" si="45"/>
        <v>0</v>
      </c>
      <c r="FR106" s="150">
        <f t="shared" si="45"/>
        <v>0</v>
      </c>
      <c r="FS106" s="150">
        <f t="shared" si="45"/>
        <v>0</v>
      </c>
      <c r="FT106" s="150">
        <f t="shared" si="45"/>
        <v>0</v>
      </c>
      <c r="FU106" s="150">
        <f t="shared" si="45"/>
        <v>0</v>
      </c>
      <c r="FV106" s="150">
        <f t="shared" si="45"/>
        <v>0</v>
      </c>
      <c r="FW106" s="150">
        <f t="shared" si="45"/>
        <v>0</v>
      </c>
      <c r="FX106" s="150">
        <f t="shared" si="45"/>
        <v>0</v>
      </c>
      <c r="FY106" s="150">
        <f t="shared" si="45"/>
        <v>0</v>
      </c>
      <c r="FZ106" s="150">
        <f t="shared" si="45"/>
        <v>0</v>
      </c>
      <c r="GA106" s="150">
        <f t="shared" si="45"/>
        <v>0</v>
      </c>
      <c r="GB106" s="150">
        <f t="shared" si="45"/>
        <v>0</v>
      </c>
      <c r="GC106" s="150">
        <f t="shared" si="45"/>
        <v>0</v>
      </c>
      <c r="GD106" s="150">
        <f t="shared" si="45"/>
        <v>0</v>
      </c>
      <c r="GE106" s="150">
        <f t="shared" si="45"/>
        <v>0</v>
      </c>
      <c r="GF106" s="150">
        <f t="shared" si="45"/>
        <v>0</v>
      </c>
      <c r="GG106" s="150">
        <f t="shared" si="45"/>
        <v>0</v>
      </c>
      <c r="GH106" s="150">
        <f t="shared" si="45"/>
        <v>0</v>
      </c>
      <c r="GI106" s="150">
        <f t="shared" si="45"/>
        <v>0</v>
      </c>
      <c r="GJ106" s="150">
        <f t="shared" si="45"/>
        <v>0</v>
      </c>
      <c r="GK106" s="150">
        <f t="shared" si="45"/>
        <v>0</v>
      </c>
      <c r="GL106" s="150">
        <f t="shared" ref="GL106:IW106" si="46">SUM(GL94:GL95)-SUM(GL101:GL102)</f>
        <v>0</v>
      </c>
      <c r="GM106" s="150">
        <f t="shared" si="46"/>
        <v>0</v>
      </c>
      <c r="GN106" s="150">
        <f t="shared" si="46"/>
        <v>0</v>
      </c>
      <c r="GO106" s="150">
        <f t="shared" si="46"/>
        <v>0</v>
      </c>
      <c r="GP106" s="150">
        <f t="shared" si="46"/>
        <v>0</v>
      </c>
      <c r="GQ106" s="150">
        <f t="shared" si="46"/>
        <v>0</v>
      </c>
      <c r="GR106" s="150">
        <f t="shared" si="46"/>
        <v>0</v>
      </c>
      <c r="GS106" s="150">
        <f t="shared" si="46"/>
        <v>0</v>
      </c>
      <c r="GT106" s="150">
        <f t="shared" si="46"/>
        <v>0</v>
      </c>
      <c r="GU106" s="150">
        <f t="shared" si="46"/>
        <v>0</v>
      </c>
      <c r="GV106" s="150">
        <f t="shared" si="46"/>
        <v>0</v>
      </c>
      <c r="GW106" s="150">
        <f t="shared" si="46"/>
        <v>0</v>
      </c>
      <c r="GX106" s="150">
        <f t="shared" si="46"/>
        <v>0</v>
      </c>
      <c r="GY106" s="150">
        <f t="shared" si="46"/>
        <v>0</v>
      </c>
      <c r="GZ106" s="150">
        <f t="shared" si="46"/>
        <v>0</v>
      </c>
      <c r="HA106" s="150">
        <f t="shared" si="46"/>
        <v>0</v>
      </c>
      <c r="HB106" s="150">
        <f t="shared" si="46"/>
        <v>0</v>
      </c>
      <c r="HC106" s="150">
        <f t="shared" si="46"/>
        <v>0</v>
      </c>
      <c r="HD106" s="150">
        <f t="shared" si="46"/>
        <v>0</v>
      </c>
      <c r="HE106" s="150">
        <f t="shared" si="46"/>
        <v>0</v>
      </c>
      <c r="HF106" s="150">
        <f t="shared" si="46"/>
        <v>0</v>
      </c>
      <c r="HG106" s="150">
        <f t="shared" si="46"/>
        <v>0</v>
      </c>
      <c r="HH106" s="150">
        <f t="shared" si="46"/>
        <v>0</v>
      </c>
      <c r="HI106" s="150">
        <f t="shared" si="46"/>
        <v>0</v>
      </c>
      <c r="HJ106" s="150">
        <f t="shared" si="46"/>
        <v>0</v>
      </c>
      <c r="HK106" s="150">
        <f t="shared" si="46"/>
        <v>0</v>
      </c>
      <c r="HL106" s="150">
        <f t="shared" si="46"/>
        <v>0</v>
      </c>
      <c r="HM106" s="150">
        <f t="shared" si="46"/>
        <v>0</v>
      </c>
      <c r="HN106" s="150">
        <f t="shared" si="46"/>
        <v>0</v>
      </c>
      <c r="HO106" s="150">
        <f t="shared" si="46"/>
        <v>0</v>
      </c>
      <c r="HP106" s="150">
        <f t="shared" si="46"/>
        <v>0</v>
      </c>
      <c r="HQ106" s="150">
        <f t="shared" si="46"/>
        <v>0</v>
      </c>
      <c r="HR106" s="150">
        <f t="shared" si="46"/>
        <v>0</v>
      </c>
      <c r="HS106" s="150">
        <f t="shared" si="46"/>
        <v>0</v>
      </c>
      <c r="HT106" s="150">
        <f t="shared" si="46"/>
        <v>0</v>
      </c>
      <c r="HU106" s="150">
        <f t="shared" si="46"/>
        <v>0</v>
      </c>
      <c r="HV106" s="150">
        <f t="shared" si="46"/>
        <v>0</v>
      </c>
      <c r="HW106" s="150">
        <f t="shared" si="46"/>
        <v>0</v>
      </c>
      <c r="HX106" s="150">
        <f t="shared" si="46"/>
        <v>0</v>
      </c>
      <c r="HY106" s="150">
        <f t="shared" si="46"/>
        <v>0</v>
      </c>
      <c r="HZ106" s="150">
        <f t="shared" si="46"/>
        <v>0</v>
      </c>
      <c r="IA106" s="150">
        <f t="shared" si="46"/>
        <v>0</v>
      </c>
      <c r="IB106" s="150">
        <f t="shared" si="46"/>
        <v>0</v>
      </c>
      <c r="IC106" s="150">
        <f t="shared" si="46"/>
        <v>0</v>
      </c>
      <c r="ID106" s="150">
        <f t="shared" si="46"/>
        <v>0</v>
      </c>
      <c r="IE106" s="150">
        <f t="shared" si="46"/>
        <v>0</v>
      </c>
      <c r="IF106" s="150">
        <f t="shared" si="46"/>
        <v>0</v>
      </c>
      <c r="IG106" s="150">
        <f t="shared" si="46"/>
        <v>0</v>
      </c>
      <c r="IH106" s="150">
        <f t="shared" si="46"/>
        <v>0</v>
      </c>
      <c r="II106" s="150">
        <f t="shared" si="46"/>
        <v>0</v>
      </c>
      <c r="IJ106" s="150">
        <f t="shared" si="46"/>
        <v>0</v>
      </c>
      <c r="IK106" s="150">
        <f t="shared" si="46"/>
        <v>0</v>
      </c>
      <c r="IL106" s="150">
        <f t="shared" si="46"/>
        <v>0</v>
      </c>
      <c r="IM106" s="150">
        <f t="shared" si="46"/>
        <v>0</v>
      </c>
      <c r="IN106" s="150">
        <f t="shared" si="46"/>
        <v>0</v>
      </c>
      <c r="IO106" s="150">
        <f t="shared" si="46"/>
        <v>0</v>
      </c>
      <c r="IP106" s="150">
        <f t="shared" si="46"/>
        <v>0</v>
      </c>
      <c r="IQ106" s="150">
        <f t="shared" si="46"/>
        <v>0</v>
      </c>
      <c r="IR106" s="150">
        <f t="shared" si="46"/>
        <v>0</v>
      </c>
      <c r="IS106" s="150">
        <f t="shared" si="46"/>
        <v>0</v>
      </c>
      <c r="IT106" s="150">
        <f t="shared" si="46"/>
        <v>0</v>
      </c>
      <c r="IU106" s="150">
        <f t="shared" si="46"/>
        <v>0</v>
      </c>
      <c r="IV106" s="150">
        <f t="shared" si="46"/>
        <v>0</v>
      </c>
      <c r="IW106" s="150">
        <f t="shared" si="46"/>
        <v>0</v>
      </c>
      <c r="IX106" s="150">
        <f t="shared" ref="IX106:KS106" si="47">SUM(IX94:IX95)-SUM(IX101:IX102)</f>
        <v>0</v>
      </c>
      <c r="IY106" s="150">
        <f t="shared" si="47"/>
        <v>0</v>
      </c>
      <c r="IZ106" s="150">
        <f t="shared" si="47"/>
        <v>0</v>
      </c>
      <c r="JA106" s="150">
        <f t="shared" si="47"/>
        <v>0</v>
      </c>
      <c r="JB106" s="150">
        <f t="shared" si="47"/>
        <v>0</v>
      </c>
      <c r="JC106" s="150">
        <f t="shared" si="47"/>
        <v>0</v>
      </c>
      <c r="JD106" s="150">
        <f t="shared" si="47"/>
        <v>0</v>
      </c>
      <c r="JE106" s="150">
        <f t="shared" si="47"/>
        <v>0</v>
      </c>
      <c r="JF106" s="150">
        <f t="shared" si="47"/>
        <v>0</v>
      </c>
      <c r="JG106" s="150">
        <f t="shared" si="47"/>
        <v>0</v>
      </c>
      <c r="JH106" s="150">
        <f t="shared" si="47"/>
        <v>0</v>
      </c>
      <c r="JI106" s="150">
        <f t="shared" si="47"/>
        <v>0</v>
      </c>
      <c r="JJ106" s="150">
        <f t="shared" si="47"/>
        <v>0</v>
      </c>
      <c r="JK106" s="150">
        <f t="shared" si="47"/>
        <v>0</v>
      </c>
      <c r="JL106" s="150">
        <f t="shared" si="47"/>
        <v>0</v>
      </c>
      <c r="JM106" s="150">
        <f t="shared" si="47"/>
        <v>0</v>
      </c>
      <c r="JN106" s="150">
        <f t="shared" si="47"/>
        <v>0</v>
      </c>
      <c r="JO106" s="150">
        <f t="shared" si="47"/>
        <v>0</v>
      </c>
      <c r="JP106" s="150">
        <f t="shared" si="47"/>
        <v>0</v>
      </c>
      <c r="JQ106" s="150">
        <f t="shared" si="47"/>
        <v>0</v>
      </c>
      <c r="JR106" s="150">
        <f t="shared" si="47"/>
        <v>0</v>
      </c>
      <c r="JS106" s="150">
        <f t="shared" si="47"/>
        <v>0</v>
      </c>
      <c r="JT106" s="150">
        <f t="shared" si="47"/>
        <v>0</v>
      </c>
      <c r="JU106" s="150">
        <f t="shared" si="47"/>
        <v>0</v>
      </c>
      <c r="JV106" s="150">
        <f t="shared" si="47"/>
        <v>0</v>
      </c>
      <c r="JW106" s="150">
        <f t="shared" si="47"/>
        <v>0</v>
      </c>
      <c r="JX106" s="150">
        <f t="shared" si="47"/>
        <v>0</v>
      </c>
      <c r="JY106" s="150">
        <f t="shared" si="47"/>
        <v>0</v>
      </c>
      <c r="JZ106" s="150">
        <f t="shared" si="47"/>
        <v>0</v>
      </c>
      <c r="KA106" s="150">
        <f t="shared" si="47"/>
        <v>0</v>
      </c>
      <c r="KB106" s="150">
        <f t="shared" si="47"/>
        <v>0</v>
      </c>
      <c r="KC106" s="150">
        <f t="shared" si="47"/>
        <v>0</v>
      </c>
      <c r="KD106" s="150">
        <f t="shared" si="47"/>
        <v>0</v>
      </c>
      <c r="KE106" s="150">
        <f t="shared" si="47"/>
        <v>0</v>
      </c>
      <c r="KF106" s="150">
        <f t="shared" si="47"/>
        <v>0</v>
      </c>
      <c r="KG106" s="150">
        <f t="shared" si="47"/>
        <v>0</v>
      </c>
      <c r="KH106" s="150">
        <f t="shared" si="47"/>
        <v>0</v>
      </c>
      <c r="KI106" s="150">
        <f t="shared" si="47"/>
        <v>0</v>
      </c>
      <c r="KJ106" s="150">
        <f t="shared" si="47"/>
        <v>0</v>
      </c>
      <c r="KK106" s="150">
        <f t="shared" si="47"/>
        <v>0</v>
      </c>
      <c r="KL106" s="150">
        <f t="shared" si="47"/>
        <v>0</v>
      </c>
      <c r="KM106" s="150">
        <f t="shared" si="47"/>
        <v>0</v>
      </c>
      <c r="KN106" s="150">
        <f t="shared" si="47"/>
        <v>0</v>
      </c>
      <c r="KO106" s="150">
        <f t="shared" si="47"/>
        <v>0</v>
      </c>
      <c r="KP106" s="150">
        <f t="shared" si="47"/>
        <v>0</v>
      </c>
      <c r="KQ106" s="150">
        <f t="shared" si="47"/>
        <v>0</v>
      </c>
      <c r="KR106" s="150">
        <f t="shared" si="47"/>
        <v>0</v>
      </c>
      <c r="KS106" s="150">
        <f t="shared" si="47"/>
        <v>0</v>
      </c>
      <c r="KT106" s="19"/>
    </row>
    <row r="107" spans="2:306" ht="18.75">
      <c r="B107" s="173"/>
      <c r="C107" s="134"/>
      <c r="D107" s="148" t="s">
        <v>142</v>
      </c>
      <c r="E107" s="151">
        <v>0</v>
      </c>
      <c r="F107" s="135"/>
      <c r="G107" s="134"/>
      <c r="H107" s="138" t="s">
        <v>143</v>
      </c>
      <c r="I107" s="139">
        <v>0</v>
      </c>
      <c r="J107" s="19"/>
      <c r="L107" s="80" t="s">
        <v>144</v>
      </c>
      <c r="M107" s="80" t="s">
        <v>145</v>
      </c>
      <c r="N107" s="80" t="s">
        <v>146</v>
      </c>
      <c r="P107" s="134"/>
      <c r="Q107" s="148" t="s">
        <v>147</v>
      </c>
      <c r="R107" s="149">
        <f>R96-R103</f>
        <v>0</v>
      </c>
      <c r="S107" s="150">
        <f t="shared" ref="S107:CD109" si="48">S96-S103</f>
        <v>0</v>
      </c>
      <c r="T107" s="150">
        <f t="shared" si="48"/>
        <v>0</v>
      </c>
      <c r="U107" s="150">
        <f t="shared" si="48"/>
        <v>0</v>
      </c>
      <c r="V107" s="150">
        <f t="shared" si="48"/>
        <v>0</v>
      </c>
      <c r="W107" s="150">
        <f t="shared" si="48"/>
        <v>0</v>
      </c>
      <c r="X107" s="150">
        <f t="shared" si="48"/>
        <v>0</v>
      </c>
      <c r="Y107" s="150">
        <f t="shared" si="48"/>
        <v>0</v>
      </c>
      <c r="Z107" s="150">
        <f t="shared" si="48"/>
        <v>0</v>
      </c>
      <c r="AA107" s="150">
        <f t="shared" si="48"/>
        <v>0</v>
      </c>
      <c r="AB107" s="150">
        <f t="shared" si="48"/>
        <v>0</v>
      </c>
      <c r="AC107" s="150">
        <f t="shared" si="48"/>
        <v>0</v>
      </c>
      <c r="AD107" s="150">
        <f t="shared" si="48"/>
        <v>0</v>
      </c>
      <c r="AE107" s="150">
        <f t="shared" si="48"/>
        <v>0</v>
      </c>
      <c r="AF107" s="150">
        <f t="shared" si="48"/>
        <v>0</v>
      </c>
      <c r="AG107" s="150">
        <f t="shared" si="48"/>
        <v>0</v>
      </c>
      <c r="AH107" s="150">
        <f t="shared" si="48"/>
        <v>0</v>
      </c>
      <c r="AI107" s="150">
        <f t="shared" si="48"/>
        <v>0</v>
      </c>
      <c r="AJ107" s="150">
        <f t="shared" si="48"/>
        <v>0</v>
      </c>
      <c r="AK107" s="150">
        <f t="shared" si="48"/>
        <v>0</v>
      </c>
      <c r="AL107" s="150">
        <f t="shared" si="48"/>
        <v>0</v>
      </c>
      <c r="AM107" s="150">
        <f t="shared" si="48"/>
        <v>0</v>
      </c>
      <c r="AN107" s="150">
        <f t="shared" si="48"/>
        <v>0</v>
      </c>
      <c r="AO107" s="150">
        <f t="shared" si="48"/>
        <v>0</v>
      </c>
      <c r="AP107" s="150">
        <f t="shared" si="48"/>
        <v>0</v>
      </c>
      <c r="AQ107" s="150">
        <f t="shared" si="48"/>
        <v>0</v>
      </c>
      <c r="AR107" s="150">
        <f t="shared" si="48"/>
        <v>0</v>
      </c>
      <c r="AS107" s="150">
        <f t="shared" si="48"/>
        <v>0</v>
      </c>
      <c r="AT107" s="150">
        <f t="shared" si="48"/>
        <v>0</v>
      </c>
      <c r="AU107" s="150">
        <f t="shared" si="48"/>
        <v>0</v>
      </c>
      <c r="AV107" s="150">
        <f t="shared" si="48"/>
        <v>0</v>
      </c>
      <c r="AW107" s="150">
        <f t="shared" si="48"/>
        <v>0</v>
      </c>
      <c r="AX107" s="150">
        <f t="shared" si="48"/>
        <v>0</v>
      </c>
      <c r="AY107" s="150">
        <f t="shared" si="48"/>
        <v>0</v>
      </c>
      <c r="AZ107" s="150">
        <f t="shared" si="48"/>
        <v>0</v>
      </c>
      <c r="BA107" s="150">
        <f t="shared" si="48"/>
        <v>0</v>
      </c>
      <c r="BB107" s="150">
        <f t="shared" si="48"/>
        <v>0</v>
      </c>
      <c r="BC107" s="150">
        <f t="shared" si="48"/>
        <v>0</v>
      </c>
      <c r="BD107" s="150">
        <f t="shared" si="48"/>
        <v>0</v>
      </c>
      <c r="BE107" s="150">
        <f t="shared" si="48"/>
        <v>0</v>
      </c>
      <c r="BF107" s="150">
        <f t="shared" si="48"/>
        <v>0</v>
      </c>
      <c r="BG107" s="150">
        <f t="shared" si="48"/>
        <v>0</v>
      </c>
      <c r="BH107" s="150">
        <f t="shared" si="48"/>
        <v>0</v>
      </c>
      <c r="BI107" s="150">
        <f t="shared" si="48"/>
        <v>0</v>
      </c>
      <c r="BJ107" s="150">
        <f t="shared" si="48"/>
        <v>0</v>
      </c>
      <c r="BK107" s="150">
        <f t="shared" si="48"/>
        <v>0</v>
      </c>
      <c r="BL107" s="150">
        <f t="shared" si="48"/>
        <v>0</v>
      </c>
      <c r="BM107" s="150">
        <f t="shared" si="48"/>
        <v>0</v>
      </c>
      <c r="BN107" s="150">
        <f t="shared" si="48"/>
        <v>0</v>
      </c>
      <c r="BO107" s="150">
        <f t="shared" si="48"/>
        <v>0</v>
      </c>
      <c r="BP107" s="150">
        <f t="shared" si="48"/>
        <v>0</v>
      </c>
      <c r="BQ107" s="150">
        <f t="shared" si="48"/>
        <v>0</v>
      </c>
      <c r="BR107" s="150">
        <f t="shared" si="48"/>
        <v>0</v>
      </c>
      <c r="BS107" s="150">
        <f t="shared" si="48"/>
        <v>0</v>
      </c>
      <c r="BT107" s="150">
        <f t="shared" si="48"/>
        <v>0</v>
      </c>
      <c r="BU107" s="150">
        <f t="shared" si="48"/>
        <v>0</v>
      </c>
      <c r="BV107" s="150">
        <f t="shared" si="48"/>
        <v>0</v>
      </c>
      <c r="BW107" s="150">
        <f t="shared" si="48"/>
        <v>0</v>
      </c>
      <c r="BX107" s="150">
        <f t="shared" si="48"/>
        <v>0</v>
      </c>
      <c r="BY107" s="150">
        <f t="shared" si="48"/>
        <v>0</v>
      </c>
      <c r="BZ107" s="150">
        <f t="shared" si="48"/>
        <v>0</v>
      </c>
      <c r="CA107" s="150">
        <f t="shared" si="48"/>
        <v>0</v>
      </c>
      <c r="CB107" s="150">
        <f t="shared" si="48"/>
        <v>0</v>
      </c>
      <c r="CC107" s="150">
        <f t="shared" si="48"/>
        <v>0</v>
      </c>
      <c r="CD107" s="150">
        <f t="shared" si="48"/>
        <v>0</v>
      </c>
      <c r="CE107" s="150">
        <f t="shared" ref="CE107:EP109" si="49">CE96-CE103</f>
        <v>0</v>
      </c>
      <c r="CF107" s="150">
        <f t="shared" si="49"/>
        <v>0</v>
      </c>
      <c r="CG107" s="150">
        <f t="shared" si="49"/>
        <v>0</v>
      </c>
      <c r="CH107" s="150">
        <f t="shared" si="49"/>
        <v>0</v>
      </c>
      <c r="CI107" s="150">
        <f t="shared" si="49"/>
        <v>0</v>
      </c>
      <c r="CJ107" s="150">
        <f t="shared" si="49"/>
        <v>0</v>
      </c>
      <c r="CK107" s="150">
        <f t="shared" si="49"/>
        <v>0</v>
      </c>
      <c r="CL107" s="150">
        <f t="shared" si="49"/>
        <v>0</v>
      </c>
      <c r="CM107" s="150">
        <f t="shared" si="49"/>
        <v>0</v>
      </c>
      <c r="CN107" s="150">
        <f t="shared" si="49"/>
        <v>0</v>
      </c>
      <c r="CO107" s="150">
        <f t="shared" si="49"/>
        <v>0</v>
      </c>
      <c r="CP107" s="150">
        <f t="shared" si="49"/>
        <v>0</v>
      </c>
      <c r="CQ107" s="150">
        <f t="shared" si="49"/>
        <v>0</v>
      </c>
      <c r="CR107" s="150">
        <f t="shared" si="49"/>
        <v>0</v>
      </c>
      <c r="CS107" s="150">
        <f t="shared" si="49"/>
        <v>0</v>
      </c>
      <c r="CT107" s="150">
        <f t="shared" si="49"/>
        <v>0</v>
      </c>
      <c r="CU107" s="150">
        <f t="shared" si="49"/>
        <v>0</v>
      </c>
      <c r="CV107" s="150">
        <f t="shared" si="49"/>
        <v>0</v>
      </c>
      <c r="CW107" s="150">
        <f t="shared" si="49"/>
        <v>0</v>
      </c>
      <c r="CX107" s="150">
        <f t="shared" si="49"/>
        <v>0</v>
      </c>
      <c r="CY107" s="150">
        <f t="shared" si="49"/>
        <v>0</v>
      </c>
      <c r="CZ107" s="150">
        <f t="shared" si="49"/>
        <v>0</v>
      </c>
      <c r="DA107" s="150">
        <f t="shared" si="49"/>
        <v>0</v>
      </c>
      <c r="DB107" s="150">
        <f t="shared" si="49"/>
        <v>0</v>
      </c>
      <c r="DC107" s="150">
        <f t="shared" si="49"/>
        <v>0</v>
      </c>
      <c r="DD107" s="150">
        <f t="shared" si="49"/>
        <v>0</v>
      </c>
      <c r="DE107" s="150">
        <f t="shared" si="49"/>
        <v>0</v>
      </c>
      <c r="DF107" s="150">
        <f t="shared" si="49"/>
        <v>0</v>
      </c>
      <c r="DG107" s="150">
        <f t="shared" si="49"/>
        <v>0</v>
      </c>
      <c r="DH107" s="150">
        <f t="shared" si="49"/>
        <v>0</v>
      </c>
      <c r="DI107" s="150">
        <f t="shared" si="49"/>
        <v>0</v>
      </c>
      <c r="DJ107" s="150">
        <f t="shared" si="49"/>
        <v>0</v>
      </c>
      <c r="DK107" s="150">
        <f t="shared" si="49"/>
        <v>0</v>
      </c>
      <c r="DL107" s="150">
        <f t="shared" si="49"/>
        <v>0</v>
      </c>
      <c r="DM107" s="150">
        <f t="shared" si="49"/>
        <v>0</v>
      </c>
      <c r="DN107" s="150">
        <f t="shared" si="49"/>
        <v>0</v>
      </c>
      <c r="DO107" s="150">
        <f t="shared" si="49"/>
        <v>0</v>
      </c>
      <c r="DP107" s="150">
        <f t="shared" si="49"/>
        <v>0</v>
      </c>
      <c r="DQ107" s="150">
        <f t="shared" si="49"/>
        <v>0</v>
      </c>
      <c r="DR107" s="150">
        <f t="shared" si="49"/>
        <v>0</v>
      </c>
      <c r="DS107" s="150">
        <f t="shared" si="49"/>
        <v>0</v>
      </c>
      <c r="DT107" s="150">
        <f t="shared" si="49"/>
        <v>0</v>
      </c>
      <c r="DU107" s="150">
        <f t="shared" si="49"/>
        <v>0</v>
      </c>
      <c r="DV107" s="150">
        <f t="shared" si="49"/>
        <v>0</v>
      </c>
      <c r="DW107" s="150">
        <f t="shared" si="49"/>
        <v>0</v>
      </c>
      <c r="DX107" s="150">
        <f t="shared" si="49"/>
        <v>0</v>
      </c>
      <c r="DY107" s="150">
        <f t="shared" si="49"/>
        <v>0</v>
      </c>
      <c r="DZ107" s="150">
        <f t="shared" si="49"/>
        <v>0</v>
      </c>
      <c r="EA107" s="150">
        <f t="shared" si="49"/>
        <v>0</v>
      </c>
      <c r="EB107" s="150">
        <f t="shared" si="49"/>
        <v>0</v>
      </c>
      <c r="EC107" s="150">
        <f t="shared" si="49"/>
        <v>0</v>
      </c>
      <c r="ED107" s="150">
        <f t="shared" si="49"/>
        <v>0</v>
      </c>
      <c r="EE107" s="150">
        <f t="shared" si="49"/>
        <v>0</v>
      </c>
      <c r="EF107" s="150">
        <f t="shared" si="49"/>
        <v>0</v>
      </c>
      <c r="EG107" s="150">
        <f t="shared" si="49"/>
        <v>0</v>
      </c>
      <c r="EH107" s="150">
        <f t="shared" si="49"/>
        <v>0</v>
      </c>
      <c r="EI107" s="150">
        <f t="shared" si="49"/>
        <v>0</v>
      </c>
      <c r="EJ107" s="150">
        <f t="shared" si="49"/>
        <v>0</v>
      </c>
      <c r="EK107" s="150">
        <f t="shared" si="49"/>
        <v>0</v>
      </c>
      <c r="EL107" s="150">
        <f t="shared" si="49"/>
        <v>0</v>
      </c>
      <c r="EM107" s="150">
        <f t="shared" si="49"/>
        <v>0</v>
      </c>
      <c r="EN107" s="150">
        <f t="shared" si="49"/>
        <v>0</v>
      </c>
      <c r="EO107" s="150">
        <f t="shared" si="49"/>
        <v>0</v>
      </c>
      <c r="EP107" s="150">
        <f t="shared" si="49"/>
        <v>0</v>
      </c>
      <c r="EQ107" s="150">
        <f t="shared" ref="EQ107:HB109" si="50">EQ96-EQ103</f>
        <v>0</v>
      </c>
      <c r="ER107" s="150">
        <f t="shared" si="50"/>
        <v>0</v>
      </c>
      <c r="ES107" s="150">
        <f t="shared" si="50"/>
        <v>0</v>
      </c>
      <c r="ET107" s="150">
        <f t="shared" si="50"/>
        <v>0</v>
      </c>
      <c r="EU107" s="150">
        <f t="shared" si="50"/>
        <v>0</v>
      </c>
      <c r="EV107" s="150">
        <f t="shared" si="50"/>
        <v>0</v>
      </c>
      <c r="EW107" s="150">
        <f t="shared" si="50"/>
        <v>0</v>
      </c>
      <c r="EX107" s="150">
        <f t="shared" si="50"/>
        <v>0</v>
      </c>
      <c r="EY107" s="150">
        <f t="shared" si="50"/>
        <v>0</v>
      </c>
      <c r="EZ107" s="150">
        <f t="shared" si="50"/>
        <v>0</v>
      </c>
      <c r="FA107" s="150">
        <f t="shared" si="50"/>
        <v>0</v>
      </c>
      <c r="FB107" s="150">
        <f t="shared" si="50"/>
        <v>0</v>
      </c>
      <c r="FC107" s="150">
        <f t="shared" si="50"/>
        <v>0</v>
      </c>
      <c r="FD107" s="150">
        <f t="shared" si="50"/>
        <v>0</v>
      </c>
      <c r="FE107" s="150">
        <f t="shared" si="50"/>
        <v>0</v>
      </c>
      <c r="FF107" s="150">
        <f t="shared" si="50"/>
        <v>0</v>
      </c>
      <c r="FG107" s="150">
        <f t="shared" si="50"/>
        <v>0</v>
      </c>
      <c r="FH107" s="150">
        <f t="shared" si="50"/>
        <v>0</v>
      </c>
      <c r="FI107" s="150">
        <f t="shared" si="50"/>
        <v>0</v>
      </c>
      <c r="FJ107" s="150">
        <f t="shared" si="50"/>
        <v>0</v>
      </c>
      <c r="FK107" s="150">
        <f t="shared" si="50"/>
        <v>0</v>
      </c>
      <c r="FL107" s="150">
        <f t="shared" si="50"/>
        <v>0</v>
      </c>
      <c r="FM107" s="150">
        <f t="shared" si="50"/>
        <v>0</v>
      </c>
      <c r="FN107" s="150">
        <f t="shared" si="50"/>
        <v>0</v>
      </c>
      <c r="FO107" s="150">
        <f t="shared" si="50"/>
        <v>0</v>
      </c>
      <c r="FP107" s="150">
        <f t="shared" si="50"/>
        <v>0</v>
      </c>
      <c r="FQ107" s="150">
        <f t="shared" si="50"/>
        <v>0</v>
      </c>
      <c r="FR107" s="150">
        <f t="shared" si="50"/>
        <v>0</v>
      </c>
      <c r="FS107" s="150">
        <f t="shared" si="50"/>
        <v>0</v>
      </c>
      <c r="FT107" s="150">
        <f t="shared" si="50"/>
        <v>0</v>
      </c>
      <c r="FU107" s="150">
        <f t="shared" si="50"/>
        <v>0</v>
      </c>
      <c r="FV107" s="150">
        <f t="shared" si="50"/>
        <v>0</v>
      </c>
      <c r="FW107" s="150">
        <f t="shared" si="50"/>
        <v>0</v>
      </c>
      <c r="FX107" s="150">
        <f t="shared" si="50"/>
        <v>0</v>
      </c>
      <c r="FY107" s="150">
        <f t="shared" si="50"/>
        <v>0</v>
      </c>
      <c r="FZ107" s="150">
        <f t="shared" si="50"/>
        <v>0</v>
      </c>
      <c r="GA107" s="150">
        <f t="shared" si="50"/>
        <v>0</v>
      </c>
      <c r="GB107" s="150">
        <f t="shared" si="50"/>
        <v>0</v>
      </c>
      <c r="GC107" s="150">
        <f t="shared" si="50"/>
        <v>0</v>
      </c>
      <c r="GD107" s="150">
        <f t="shared" si="50"/>
        <v>0</v>
      </c>
      <c r="GE107" s="150">
        <f t="shared" si="50"/>
        <v>0</v>
      </c>
      <c r="GF107" s="150">
        <f t="shared" si="50"/>
        <v>0</v>
      </c>
      <c r="GG107" s="150">
        <f t="shared" si="50"/>
        <v>0</v>
      </c>
      <c r="GH107" s="150">
        <f t="shared" si="50"/>
        <v>0</v>
      </c>
      <c r="GI107" s="150">
        <f t="shared" si="50"/>
        <v>0</v>
      </c>
      <c r="GJ107" s="150">
        <f t="shared" si="50"/>
        <v>0</v>
      </c>
      <c r="GK107" s="150">
        <f t="shared" si="50"/>
        <v>0</v>
      </c>
      <c r="GL107" s="150">
        <f t="shared" si="50"/>
        <v>0</v>
      </c>
      <c r="GM107" s="150">
        <f t="shared" si="50"/>
        <v>0</v>
      </c>
      <c r="GN107" s="150">
        <f t="shared" si="50"/>
        <v>0</v>
      </c>
      <c r="GO107" s="150">
        <f t="shared" si="50"/>
        <v>0</v>
      </c>
      <c r="GP107" s="150">
        <f t="shared" si="50"/>
        <v>0</v>
      </c>
      <c r="GQ107" s="150">
        <f t="shared" si="50"/>
        <v>0</v>
      </c>
      <c r="GR107" s="150">
        <f t="shared" si="50"/>
        <v>0</v>
      </c>
      <c r="GS107" s="150">
        <f t="shared" si="50"/>
        <v>0</v>
      </c>
      <c r="GT107" s="150">
        <f t="shared" si="50"/>
        <v>0</v>
      </c>
      <c r="GU107" s="150">
        <f t="shared" si="50"/>
        <v>0</v>
      </c>
      <c r="GV107" s="150">
        <f t="shared" si="50"/>
        <v>0</v>
      </c>
      <c r="GW107" s="150">
        <f t="shared" si="50"/>
        <v>0</v>
      </c>
      <c r="GX107" s="150">
        <f t="shared" si="50"/>
        <v>0</v>
      </c>
      <c r="GY107" s="150">
        <f t="shared" si="50"/>
        <v>0</v>
      </c>
      <c r="GZ107" s="150">
        <f t="shared" si="50"/>
        <v>0</v>
      </c>
      <c r="HA107" s="150">
        <f t="shared" si="50"/>
        <v>0</v>
      </c>
      <c r="HB107" s="150">
        <f t="shared" si="50"/>
        <v>0</v>
      </c>
      <c r="HC107" s="150">
        <f t="shared" ref="HC107:JN109" si="51">HC96-HC103</f>
        <v>0</v>
      </c>
      <c r="HD107" s="150">
        <f t="shared" si="51"/>
        <v>0</v>
      </c>
      <c r="HE107" s="150">
        <f t="shared" si="51"/>
        <v>0</v>
      </c>
      <c r="HF107" s="150">
        <f t="shared" si="51"/>
        <v>0</v>
      </c>
      <c r="HG107" s="150">
        <f t="shared" si="51"/>
        <v>0</v>
      </c>
      <c r="HH107" s="150">
        <f t="shared" si="51"/>
        <v>0</v>
      </c>
      <c r="HI107" s="150">
        <f t="shared" si="51"/>
        <v>0</v>
      </c>
      <c r="HJ107" s="150">
        <f t="shared" si="51"/>
        <v>0</v>
      </c>
      <c r="HK107" s="150">
        <f t="shared" si="51"/>
        <v>0</v>
      </c>
      <c r="HL107" s="150">
        <f t="shared" si="51"/>
        <v>0</v>
      </c>
      <c r="HM107" s="150">
        <f t="shared" si="51"/>
        <v>0</v>
      </c>
      <c r="HN107" s="150">
        <f t="shared" si="51"/>
        <v>0</v>
      </c>
      <c r="HO107" s="150">
        <f t="shared" si="51"/>
        <v>0</v>
      </c>
      <c r="HP107" s="150">
        <f t="shared" si="51"/>
        <v>0</v>
      </c>
      <c r="HQ107" s="150">
        <f t="shared" si="51"/>
        <v>0</v>
      </c>
      <c r="HR107" s="150">
        <f t="shared" si="51"/>
        <v>0</v>
      </c>
      <c r="HS107" s="150">
        <f t="shared" si="51"/>
        <v>0</v>
      </c>
      <c r="HT107" s="150">
        <f t="shared" si="51"/>
        <v>0</v>
      </c>
      <c r="HU107" s="150">
        <f t="shared" si="51"/>
        <v>0</v>
      </c>
      <c r="HV107" s="150">
        <f t="shared" si="51"/>
        <v>0</v>
      </c>
      <c r="HW107" s="150">
        <f t="shared" si="51"/>
        <v>0</v>
      </c>
      <c r="HX107" s="150">
        <f t="shared" si="51"/>
        <v>0</v>
      </c>
      <c r="HY107" s="150">
        <f t="shared" si="51"/>
        <v>0</v>
      </c>
      <c r="HZ107" s="150">
        <f t="shared" si="51"/>
        <v>0</v>
      </c>
      <c r="IA107" s="150">
        <f t="shared" si="51"/>
        <v>0</v>
      </c>
      <c r="IB107" s="150">
        <f t="shared" si="51"/>
        <v>0</v>
      </c>
      <c r="IC107" s="150">
        <f t="shared" si="51"/>
        <v>0</v>
      </c>
      <c r="ID107" s="150">
        <f t="shared" si="51"/>
        <v>0</v>
      </c>
      <c r="IE107" s="150">
        <f t="shared" si="51"/>
        <v>0</v>
      </c>
      <c r="IF107" s="150">
        <f t="shared" si="51"/>
        <v>0</v>
      </c>
      <c r="IG107" s="150">
        <f t="shared" si="51"/>
        <v>0</v>
      </c>
      <c r="IH107" s="150">
        <f t="shared" si="51"/>
        <v>0</v>
      </c>
      <c r="II107" s="150">
        <f t="shared" si="51"/>
        <v>0</v>
      </c>
      <c r="IJ107" s="150">
        <f t="shared" si="51"/>
        <v>0</v>
      </c>
      <c r="IK107" s="150">
        <f t="shared" si="51"/>
        <v>0</v>
      </c>
      <c r="IL107" s="150">
        <f t="shared" si="51"/>
        <v>0</v>
      </c>
      <c r="IM107" s="150">
        <f t="shared" si="51"/>
        <v>0</v>
      </c>
      <c r="IN107" s="150">
        <f t="shared" si="51"/>
        <v>0</v>
      </c>
      <c r="IO107" s="150">
        <f t="shared" si="51"/>
        <v>0</v>
      </c>
      <c r="IP107" s="150">
        <f t="shared" si="51"/>
        <v>0</v>
      </c>
      <c r="IQ107" s="150">
        <f t="shared" si="51"/>
        <v>0</v>
      </c>
      <c r="IR107" s="150">
        <f t="shared" si="51"/>
        <v>0</v>
      </c>
      <c r="IS107" s="150">
        <f t="shared" si="51"/>
        <v>0</v>
      </c>
      <c r="IT107" s="150">
        <f t="shared" si="51"/>
        <v>0</v>
      </c>
      <c r="IU107" s="150">
        <f t="shared" si="51"/>
        <v>0</v>
      </c>
      <c r="IV107" s="150">
        <f t="shared" si="51"/>
        <v>0</v>
      </c>
      <c r="IW107" s="150">
        <f t="shared" si="51"/>
        <v>0</v>
      </c>
      <c r="IX107" s="150">
        <f t="shared" si="51"/>
        <v>0</v>
      </c>
      <c r="IY107" s="150">
        <f t="shared" si="51"/>
        <v>0</v>
      </c>
      <c r="IZ107" s="150">
        <f t="shared" si="51"/>
        <v>0</v>
      </c>
      <c r="JA107" s="150">
        <f t="shared" si="51"/>
        <v>0</v>
      </c>
      <c r="JB107" s="150">
        <f t="shared" si="51"/>
        <v>0</v>
      </c>
      <c r="JC107" s="150">
        <f t="shared" si="51"/>
        <v>0</v>
      </c>
      <c r="JD107" s="150">
        <f t="shared" si="51"/>
        <v>0</v>
      </c>
      <c r="JE107" s="150">
        <f t="shared" si="51"/>
        <v>0</v>
      </c>
      <c r="JF107" s="150">
        <f t="shared" si="51"/>
        <v>0</v>
      </c>
      <c r="JG107" s="150">
        <f t="shared" si="51"/>
        <v>0</v>
      </c>
      <c r="JH107" s="150">
        <f t="shared" si="51"/>
        <v>0</v>
      </c>
      <c r="JI107" s="150">
        <f t="shared" si="51"/>
        <v>0</v>
      </c>
      <c r="JJ107" s="150">
        <f t="shared" si="51"/>
        <v>0</v>
      </c>
      <c r="JK107" s="150">
        <f t="shared" si="51"/>
        <v>0</v>
      </c>
      <c r="JL107" s="150">
        <f t="shared" si="51"/>
        <v>0</v>
      </c>
      <c r="JM107" s="150">
        <f t="shared" si="51"/>
        <v>0</v>
      </c>
      <c r="JN107" s="150">
        <f t="shared" si="51"/>
        <v>0</v>
      </c>
      <c r="JO107" s="150">
        <f t="shared" ref="JO107:KS109" si="52">JO96-JO103</f>
        <v>0</v>
      </c>
      <c r="JP107" s="150">
        <f t="shared" si="52"/>
        <v>0</v>
      </c>
      <c r="JQ107" s="150">
        <f t="shared" si="52"/>
        <v>0</v>
      </c>
      <c r="JR107" s="150">
        <f t="shared" si="52"/>
        <v>0</v>
      </c>
      <c r="JS107" s="150">
        <f t="shared" si="52"/>
        <v>0</v>
      </c>
      <c r="JT107" s="150">
        <f t="shared" si="52"/>
        <v>0</v>
      </c>
      <c r="JU107" s="150">
        <f t="shared" si="52"/>
        <v>0</v>
      </c>
      <c r="JV107" s="150">
        <f t="shared" si="52"/>
        <v>0</v>
      </c>
      <c r="JW107" s="150">
        <f t="shared" si="52"/>
        <v>0</v>
      </c>
      <c r="JX107" s="150">
        <f t="shared" si="52"/>
        <v>0</v>
      </c>
      <c r="JY107" s="150">
        <f t="shared" si="52"/>
        <v>0</v>
      </c>
      <c r="JZ107" s="150">
        <f t="shared" si="52"/>
        <v>0</v>
      </c>
      <c r="KA107" s="150">
        <f t="shared" si="52"/>
        <v>0</v>
      </c>
      <c r="KB107" s="150">
        <f t="shared" si="52"/>
        <v>0</v>
      </c>
      <c r="KC107" s="150">
        <f t="shared" si="52"/>
        <v>0</v>
      </c>
      <c r="KD107" s="150">
        <f t="shared" si="52"/>
        <v>0</v>
      </c>
      <c r="KE107" s="150">
        <f t="shared" si="52"/>
        <v>0</v>
      </c>
      <c r="KF107" s="150">
        <f t="shared" si="52"/>
        <v>0</v>
      </c>
      <c r="KG107" s="150">
        <f t="shared" si="52"/>
        <v>0</v>
      </c>
      <c r="KH107" s="150">
        <f t="shared" si="52"/>
        <v>0</v>
      </c>
      <c r="KI107" s="150">
        <f t="shared" si="52"/>
        <v>0</v>
      </c>
      <c r="KJ107" s="150">
        <f t="shared" si="52"/>
        <v>0</v>
      </c>
      <c r="KK107" s="150">
        <f t="shared" si="52"/>
        <v>0</v>
      </c>
      <c r="KL107" s="150">
        <f t="shared" si="52"/>
        <v>0</v>
      </c>
      <c r="KM107" s="150">
        <f t="shared" si="52"/>
        <v>0</v>
      </c>
      <c r="KN107" s="150">
        <f t="shared" si="52"/>
        <v>0</v>
      </c>
      <c r="KO107" s="150">
        <f t="shared" si="52"/>
        <v>0</v>
      </c>
      <c r="KP107" s="150">
        <f t="shared" si="52"/>
        <v>0</v>
      </c>
      <c r="KQ107" s="150">
        <f t="shared" si="52"/>
        <v>0</v>
      </c>
      <c r="KR107" s="150">
        <f t="shared" si="52"/>
        <v>0</v>
      </c>
      <c r="KS107" s="150">
        <f t="shared" si="52"/>
        <v>0</v>
      </c>
      <c r="KT107" s="19"/>
    </row>
    <row r="108" spans="2:306" ht="18.75">
      <c r="B108" s="173"/>
      <c r="C108" s="134"/>
      <c r="D108" s="148" t="s">
        <v>148</v>
      </c>
      <c r="E108" s="151">
        <v>0</v>
      </c>
      <c r="F108" s="135"/>
      <c r="G108" s="134"/>
      <c r="H108" s="138" t="s">
        <v>149</v>
      </c>
      <c r="I108" s="139">
        <v>0</v>
      </c>
      <c r="J108" s="19"/>
      <c r="L108" s="143">
        <f>ROUND(MAX(N108,N108^2),2)</f>
        <v>1</v>
      </c>
      <c r="M108" s="144">
        <f>ROUND(IF(SUM(R109:KS109)=0,VIC_RLWPC300,SUMPRODUCT(R109:KS109,VIC_PHHC300)/SUM(R109:KS109)),2)</f>
        <v>50.89</v>
      </c>
      <c r="N108" s="144">
        <f>ROUND(M108/VIC_RLWPC300,2)</f>
        <v>1</v>
      </c>
      <c r="P108" s="134"/>
      <c r="Q108" s="148" t="s">
        <v>150</v>
      </c>
      <c r="R108" s="149">
        <f t="shared" ref="R108:CC109" si="53">R97-R104</f>
        <v>0</v>
      </c>
      <c r="S108" s="150">
        <f t="shared" si="53"/>
        <v>0</v>
      </c>
      <c r="T108" s="150">
        <f t="shared" si="53"/>
        <v>0</v>
      </c>
      <c r="U108" s="150">
        <f t="shared" si="53"/>
        <v>0</v>
      </c>
      <c r="V108" s="150">
        <f t="shared" si="53"/>
        <v>0</v>
      </c>
      <c r="W108" s="150">
        <f t="shared" si="53"/>
        <v>0</v>
      </c>
      <c r="X108" s="150">
        <f t="shared" si="53"/>
        <v>0</v>
      </c>
      <c r="Y108" s="150">
        <f t="shared" si="53"/>
        <v>0</v>
      </c>
      <c r="Z108" s="150">
        <f t="shared" si="53"/>
        <v>0</v>
      </c>
      <c r="AA108" s="150">
        <f t="shared" si="53"/>
        <v>0</v>
      </c>
      <c r="AB108" s="150">
        <f t="shared" si="53"/>
        <v>0</v>
      </c>
      <c r="AC108" s="150">
        <f t="shared" si="53"/>
        <v>0</v>
      </c>
      <c r="AD108" s="150">
        <f t="shared" si="53"/>
        <v>0</v>
      </c>
      <c r="AE108" s="150">
        <f t="shared" si="53"/>
        <v>0</v>
      </c>
      <c r="AF108" s="150">
        <f t="shared" si="53"/>
        <v>0</v>
      </c>
      <c r="AG108" s="150">
        <f t="shared" si="53"/>
        <v>0</v>
      </c>
      <c r="AH108" s="150">
        <f t="shared" si="53"/>
        <v>0</v>
      </c>
      <c r="AI108" s="150">
        <f t="shared" si="53"/>
        <v>0</v>
      </c>
      <c r="AJ108" s="150">
        <f t="shared" si="53"/>
        <v>0</v>
      </c>
      <c r="AK108" s="150">
        <f t="shared" si="53"/>
        <v>0</v>
      </c>
      <c r="AL108" s="150">
        <f t="shared" si="53"/>
        <v>0</v>
      </c>
      <c r="AM108" s="150">
        <f t="shared" si="53"/>
        <v>0</v>
      </c>
      <c r="AN108" s="150">
        <f t="shared" si="53"/>
        <v>0</v>
      </c>
      <c r="AO108" s="150">
        <f t="shared" si="53"/>
        <v>0</v>
      </c>
      <c r="AP108" s="150">
        <f t="shared" si="53"/>
        <v>0</v>
      </c>
      <c r="AQ108" s="150">
        <f t="shared" si="53"/>
        <v>0</v>
      </c>
      <c r="AR108" s="150">
        <f t="shared" si="53"/>
        <v>0</v>
      </c>
      <c r="AS108" s="150">
        <f t="shared" si="53"/>
        <v>0</v>
      </c>
      <c r="AT108" s="150">
        <f t="shared" si="53"/>
        <v>0</v>
      </c>
      <c r="AU108" s="150">
        <f t="shared" si="53"/>
        <v>0</v>
      </c>
      <c r="AV108" s="150">
        <f t="shared" si="53"/>
        <v>0</v>
      </c>
      <c r="AW108" s="150">
        <f t="shared" si="53"/>
        <v>0</v>
      </c>
      <c r="AX108" s="150">
        <f t="shared" si="53"/>
        <v>0</v>
      </c>
      <c r="AY108" s="150">
        <f t="shared" si="53"/>
        <v>0</v>
      </c>
      <c r="AZ108" s="150">
        <f t="shared" si="53"/>
        <v>0</v>
      </c>
      <c r="BA108" s="150">
        <f t="shared" si="53"/>
        <v>0</v>
      </c>
      <c r="BB108" s="150">
        <f t="shared" si="53"/>
        <v>0</v>
      </c>
      <c r="BC108" s="150">
        <f t="shared" si="53"/>
        <v>0</v>
      </c>
      <c r="BD108" s="150">
        <f t="shared" si="53"/>
        <v>0</v>
      </c>
      <c r="BE108" s="150">
        <f t="shared" si="53"/>
        <v>0</v>
      </c>
      <c r="BF108" s="150">
        <f t="shared" si="53"/>
        <v>0</v>
      </c>
      <c r="BG108" s="150">
        <f t="shared" si="53"/>
        <v>0</v>
      </c>
      <c r="BH108" s="150">
        <f t="shared" si="53"/>
        <v>0</v>
      </c>
      <c r="BI108" s="150">
        <f t="shared" si="53"/>
        <v>0</v>
      </c>
      <c r="BJ108" s="150">
        <f t="shared" si="53"/>
        <v>0</v>
      </c>
      <c r="BK108" s="150">
        <f t="shared" si="53"/>
        <v>0</v>
      </c>
      <c r="BL108" s="150">
        <f t="shared" si="53"/>
        <v>0</v>
      </c>
      <c r="BM108" s="150">
        <f t="shared" si="53"/>
        <v>0</v>
      </c>
      <c r="BN108" s="150">
        <f t="shared" si="53"/>
        <v>0</v>
      </c>
      <c r="BO108" s="150">
        <f t="shared" si="53"/>
        <v>0</v>
      </c>
      <c r="BP108" s="150">
        <f t="shared" si="53"/>
        <v>0</v>
      </c>
      <c r="BQ108" s="150">
        <f t="shared" si="53"/>
        <v>0</v>
      </c>
      <c r="BR108" s="150">
        <f t="shared" si="53"/>
        <v>0</v>
      </c>
      <c r="BS108" s="150">
        <f t="shared" si="53"/>
        <v>0</v>
      </c>
      <c r="BT108" s="150">
        <f t="shared" si="53"/>
        <v>0</v>
      </c>
      <c r="BU108" s="150">
        <f t="shared" si="53"/>
        <v>0</v>
      </c>
      <c r="BV108" s="150">
        <f t="shared" si="53"/>
        <v>0</v>
      </c>
      <c r="BW108" s="150">
        <f t="shared" si="53"/>
        <v>0</v>
      </c>
      <c r="BX108" s="150">
        <f t="shared" si="53"/>
        <v>0</v>
      </c>
      <c r="BY108" s="150">
        <f t="shared" si="53"/>
        <v>0</v>
      </c>
      <c r="BZ108" s="150">
        <f t="shared" si="53"/>
        <v>0</v>
      </c>
      <c r="CA108" s="150">
        <f t="shared" si="53"/>
        <v>0</v>
      </c>
      <c r="CB108" s="150">
        <f t="shared" si="53"/>
        <v>0</v>
      </c>
      <c r="CC108" s="150">
        <f t="shared" si="53"/>
        <v>0</v>
      </c>
      <c r="CD108" s="150">
        <f t="shared" si="48"/>
        <v>0</v>
      </c>
      <c r="CE108" s="150">
        <f t="shared" si="49"/>
        <v>0</v>
      </c>
      <c r="CF108" s="150">
        <f t="shared" si="49"/>
        <v>0</v>
      </c>
      <c r="CG108" s="150">
        <f t="shared" si="49"/>
        <v>0</v>
      </c>
      <c r="CH108" s="150">
        <f t="shared" si="49"/>
        <v>0</v>
      </c>
      <c r="CI108" s="150">
        <f t="shared" si="49"/>
        <v>0</v>
      </c>
      <c r="CJ108" s="150">
        <f t="shared" si="49"/>
        <v>0</v>
      </c>
      <c r="CK108" s="150">
        <f t="shared" si="49"/>
        <v>0</v>
      </c>
      <c r="CL108" s="150">
        <f t="shared" si="49"/>
        <v>0</v>
      </c>
      <c r="CM108" s="150">
        <f t="shared" si="49"/>
        <v>0</v>
      </c>
      <c r="CN108" s="150">
        <f t="shared" si="49"/>
        <v>0</v>
      </c>
      <c r="CO108" s="150">
        <f t="shared" si="49"/>
        <v>0</v>
      </c>
      <c r="CP108" s="150">
        <f t="shared" si="49"/>
        <v>0</v>
      </c>
      <c r="CQ108" s="150">
        <f t="shared" si="49"/>
        <v>0</v>
      </c>
      <c r="CR108" s="150">
        <f t="shared" si="49"/>
        <v>0</v>
      </c>
      <c r="CS108" s="150">
        <f t="shared" si="49"/>
        <v>0</v>
      </c>
      <c r="CT108" s="150">
        <f t="shared" si="49"/>
        <v>0</v>
      </c>
      <c r="CU108" s="150">
        <f t="shared" si="49"/>
        <v>0</v>
      </c>
      <c r="CV108" s="150">
        <f t="shared" si="49"/>
        <v>0</v>
      </c>
      <c r="CW108" s="150">
        <f t="shared" si="49"/>
        <v>0</v>
      </c>
      <c r="CX108" s="150">
        <f t="shared" si="49"/>
        <v>0</v>
      </c>
      <c r="CY108" s="150">
        <f t="shared" si="49"/>
        <v>0</v>
      </c>
      <c r="CZ108" s="150">
        <f t="shared" si="49"/>
        <v>0</v>
      </c>
      <c r="DA108" s="150">
        <f t="shared" si="49"/>
        <v>0</v>
      </c>
      <c r="DB108" s="150">
        <f t="shared" si="49"/>
        <v>0</v>
      </c>
      <c r="DC108" s="150">
        <f t="shared" si="49"/>
        <v>0</v>
      </c>
      <c r="DD108" s="150">
        <f t="shared" si="49"/>
        <v>0</v>
      </c>
      <c r="DE108" s="150">
        <f t="shared" si="49"/>
        <v>0</v>
      </c>
      <c r="DF108" s="150">
        <f t="shared" si="49"/>
        <v>0</v>
      </c>
      <c r="DG108" s="150">
        <f t="shared" si="49"/>
        <v>0</v>
      </c>
      <c r="DH108" s="150">
        <f t="shared" si="49"/>
        <v>0</v>
      </c>
      <c r="DI108" s="150">
        <f t="shared" si="49"/>
        <v>0</v>
      </c>
      <c r="DJ108" s="150">
        <f t="shared" si="49"/>
        <v>0</v>
      </c>
      <c r="DK108" s="150">
        <f t="shared" si="49"/>
        <v>0</v>
      </c>
      <c r="DL108" s="150">
        <f t="shared" si="49"/>
        <v>0</v>
      </c>
      <c r="DM108" s="150">
        <f t="shared" si="49"/>
        <v>0</v>
      </c>
      <c r="DN108" s="150">
        <f t="shared" si="49"/>
        <v>0</v>
      </c>
      <c r="DO108" s="150">
        <f t="shared" si="49"/>
        <v>0</v>
      </c>
      <c r="DP108" s="150">
        <f t="shared" si="49"/>
        <v>0</v>
      </c>
      <c r="DQ108" s="150">
        <f t="shared" si="49"/>
        <v>0</v>
      </c>
      <c r="DR108" s="150">
        <f t="shared" si="49"/>
        <v>0</v>
      </c>
      <c r="DS108" s="150">
        <f t="shared" si="49"/>
        <v>0</v>
      </c>
      <c r="DT108" s="150">
        <f t="shared" si="49"/>
        <v>0</v>
      </c>
      <c r="DU108" s="150">
        <f t="shared" si="49"/>
        <v>0</v>
      </c>
      <c r="DV108" s="150">
        <f t="shared" si="49"/>
        <v>0</v>
      </c>
      <c r="DW108" s="150">
        <f t="shared" si="49"/>
        <v>0</v>
      </c>
      <c r="DX108" s="150">
        <f t="shared" si="49"/>
        <v>0</v>
      </c>
      <c r="DY108" s="150">
        <f t="shared" si="49"/>
        <v>0</v>
      </c>
      <c r="DZ108" s="150">
        <f t="shared" si="49"/>
        <v>0</v>
      </c>
      <c r="EA108" s="150">
        <f t="shared" si="49"/>
        <v>0</v>
      </c>
      <c r="EB108" s="150">
        <f t="shared" si="49"/>
        <v>0</v>
      </c>
      <c r="EC108" s="150">
        <f t="shared" si="49"/>
        <v>0</v>
      </c>
      <c r="ED108" s="150">
        <f t="shared" si="49"/>
        <v>0</v>
      </c>
      <c r="EE108" s="150">
        <f t="shared" si="49"/>
        <v>0</v>
      </c>
      <c r="EF108" s="150">
        <f t="shared" si="49"/>
        <v>0</v>
      </c>
      <c r="EG108" s="150">
        <f t="shared" si="49"/>
        <v>0</v>
      </c>
      <c r="EH108" s="150">
        <f t="shared" si="49"/>
        <v>0</v>
      </c>
      <c r="EI108" s="150">
        <f t="shared" si="49"/>
        <v>0</v>
      </c>
      <c r="EJ108" s="150">
        <f t="shared" si="49"/>
        <v>0</v>
      </c>
      <c r="EK108" s="150">
        <f t="shared" si="49"/>
        <v>0</v>
      </c>
      <c r="EL108" s="150">
        <f t="shared" si="49"/>
        <v>0</v>
      </c>
      <c r="EM108" s="150">
        <f t="shared" si="49"/>
        <v>0</v>
      </c>
      <c r="EN108" s="150">
        <f t="shared" si="49"/>
        <v>0</v>
      </c>
      <c r="EO108" s="150">
        <f t="shared" si="49"/>
        <v>0</v>
      </c>
      <c r="EP108" s="150">
        <f t="shared" si="49"/>
        <v>0</v>
      </c>
      <c r="EQ108" s="150">
        <f t="shared" si="50"/>
        <v>0</v>
      </c>
      <c r="ER108" s="150">
        <f t="shared" si="50"/>
        <v>0</v>
      </c>
      <c r="ES108" s="150">
        <f t="shared" si="50"/>
        <v>0</v>
      </c>
      <c r="ET108" s="150">
        <f t="shared" si="50"/>
        <v>0</v>
      </c>
      <c r="EU108" s="150">
        <f t="shared" si="50"/>
        <v>0</v>
      </c>
      <c r="EV108" s="150">
        <f t="shared" si="50"/>
        <v>0</v>
      </c>
      <c r="EW108" s="150">
        <f t="shared" si="50"/>
        <v>0</v>
      </c>
      <c r="EX108" s="150">
        <f t="shared" si="50"/>
        <v>0</v>
      </c>
      <c r="EY108" s="150">
        <f t="shared" si="50"/>
        <v>0</v>
      </c>
      <c r="EZ108" s="150">
        <f t="shared" si="50"/>
        <v>0</v>
      </c>
      <c r="FA108" s="150">
        <f t="shared" si="50"/>
        <v>0</v>
      </c>
      <c r="FB108" s="150">
        <f t="shared" si="50"/>
        <v>0</v>
      </c>
      <c r="FC108" s="150">
        <f t="shared" si="50"/>
        <v>0</v>
      </c>
      <c r="FD108" s="150">
        <f t="shared" si="50"/>
        <v>0</v>
      </c>
      <c r="FE108" s="150">
        <f t="shared" si="50"/>
        <v>0</v>
      </c>
      <c r="FF108" s="150">
        <f t="shared" si="50"/>
        <v>0</v>
      </c>
      <c r="FG108" s="150">
        <f t="shared" si="50"/>
        <v>0</v>
      </c>
      <c r="FH108" s="150">
        <f t="shared" si="50"/>
        <v>0</v>
      </c>
      <c r="FI108" s="150">
        <f t="shared" si="50"/>
        <v>0</v>
      </c>
      <c r="FJ108" s="150">
        <f t="shared" si="50"/>
        <v>0</v>
      </c>
      <c r="FK108" s="150">
        <f t="shared" si="50"/>
        <v>0</v>
      </c>
      <c r="FL108" s="150">
        <f t="shared" si="50"/>
        <v>0</v>
      </c>
      <c r="FM108" s="150">
        <f t="shared" si="50"/>
        <v>0</v>
      </c>
      <c r="FN108" s="150">
        <f t="shared" si="50"/>
        <v>0</v>
      </c>
      <c r="FO108" s="150">
        <f t="shared" si="50"/>
        <v>0</v>
      </c>
      <c r="FP108" s="150">
        <f t="shared" si="50"/>
        <v>0</v>
      </c>
      <c r="FQ108" s="150">
        <f t="shared" si="50"/>
        <v>0</v>
      </c>
      <c r="FR108" s="150">
        <f t="shared" si="50"/>
        <v>0</v>
      </c>
      <c r="FS108" s="150">
        <f t="shared" si="50"/>
        <v>0</v>
      </c>
      <c r="FT108" s="150">
        <f t="shared" si="50"/>
        <v>0</v>
      </c>
      <c r="FU108" s="150">
        <f t="shared" si="50"/>
        <v>0</v>
      </c>
      <c r="FV108" s="150">
        <f t="shared" si="50"/>
        <v>0</v>
      </c>
      <c r="FW108" s="150">
        <f t="shared" si="50"/>
        <v>0</v>
      </c>
      <c r="FX108" s="150">
        <f t="shared" si="50"/>
        <v>0</v>
      </c>
      <c r="FY108" s="150">
        <f t="shared" si="50"/>
        <v>0</v>
      </c>
      <c r="FZ108" s="150">
        <f t="shared" si="50"/>
        <v>0</v>
      </c>
      <c r="GA108" s="150">
        <f t="shared" si="50"/>
        <v>0</v>
      </c>
      <c r="GB108" s="150">
        <f t="shared" si="50"/>
        <v>0</v>
      </c>
      <c r="GC108" s="150">
        <f t="shared" si="50"/>
        <v>0</v>
      </c>
      <c r="GD108" s="150">
        <f t="shared" si="50"/>
        <v>0</v>
      </c>
      <c r="GE108" s="150">
        <f t="shared" si="50"/>
        <v>0</v>
      </c>
      <c r="GF108" s="150">
        <f t="shared" si="50"/>
        <v>0</v>
      </c>
      <c r="GG108" s="150">
        <f t="shared" si="50"/>
        <v>0</v>
      </c>
      <c r="GH108" s="150">
        <f t="shared" si="50"/>
        <v>0</v>
      </c>
      <c r="GI108" s="150">
        <f t="shared" si="50"/>
        <v>0</v>
      </c>
      <c r="GJ108" s="150">
        <f t="shared" si="50"/>
        <v>0</v>
      </c>
      <c r="GK108" s="150">
        <f t="shared" si="50"/>
        <v>0</v>
      </c>
      <c r="GL108" s="150">
        <f t="shared" si="50"/>
        <v>0</v>
      </c>
      <c r="GM108" s="150">
        <f t="shared" si="50"/>
        <v>0</v>
      </c>
      <c r="GN108" s="150">
        <f t="shared" si="50"/>
        <v>0</v>
      </c>
      <c r="GO108" s="150">
        <f t="shared" si="50"/>
        <v>0</v>
      </c>
      <c r="GP108" s="150">
        <f t="shared" si="50"/>
        <v>0</v>
      </c>
      <c r="GQ108" s="150">
        <f t="shared" si="50"/>
        <v>0</v>
      </c>
      <c r="GR108" s="150">
        <f t="shared" si="50"/>
        <v>0</v>
      </c>
      <c r="GS108" s="150">
        <f t="shared" si="50"/>
        <v>0</v>
      </c>
      <c r="GT108" s="150">
        <f t="shared" si="50"/>
        <v>0</v>
      </c>
      <c r="GU108" s="150">
        <f t="shared" si="50"/>
        <v>0</v>
      </c>
      <c r="GV108" s="150">
        <f t="shared" si="50"/>
        <v>0</v>
      </c>
      <c r="GW108" s="150">
        <f t="shared" si="50"/>
        <v>0</v>
      </c>
      <c r="GX108" s="150">
        <f t="shared" si="50"/>
        <v>0</v>
      </c>
      <c r="GY108" s="150">
        <f t="shared" si="50"/>
        <v>0</v>
      </c>
      <c r="GZ108" s="150">
        <f t="shared" si="50"/>
        <v>0</v>
      </c>
      <c r="HA108" s="150">
        <f t="shared" si="50"/>
        <v>0</v>
      </c>
      <c r="HB108" s="150">
        <f t="shared" si="50"/>
        <v>0</v>
      </c>
      <c r="HC108" s="150">
        <f t="shared" si="51"/>
        <v>0</v>
      </c>
      <c r="HD108" s="150">
        <f t="shared" si="51"/>
        <v>0</v>
      </c>
      <c r="HE108" s="150">
        <f t="shared" si="51"/>
        <v>0</v>
      </c>
      <c r="HF108" s="150">
        <f t="shared" si="51"/>
        <v>0</v>
      </c>
      <c r="HG108" s="150">
        <f t="shared" si="51"/>
        <v>0</v>
      </c>
      <c r="HH108" s="150">
        <f t="shared" si="51"/>
        <v>0</v>
      </c>
      <c r="HI108" s="150">
        <f t="shared" si="51"/>
        <v>0</v>
      </c>
      <c r="HJ108" s="150">
        <f t="shared" si="51"/>
        <v>0</v>
      </c>
      <c r="HK108" s="150">
        <f t="shared" si="51"/>
        <v>0</v>
      </c>
      <c r="HL108" s="150">
        <f t="shared" si="51"/>
        <v>0</v>
      </c>
      <c r="HM108" s="150">
        <f t="shared" si="51"/>
        <v>0</v>
      </c>
      <c r="HN108" s="150">
        <f t="shared" si="51"/>
        <v>0</v>
      </c>
      <c r="HO108" s="150">
        <f t="shared" si="51"/>
        <v>0</v>
      </c>
      <c r="HP108" s="150">
        <f t="shared" si="51"/>
        <v>0</v>
      </c>
      <c r="HQ108" s="150">
        <f t="shared" si="51"/>
        <v>0</v>
      </c>
      <c r="HR108" s="150">
        <f t="shared" si="51"/>
        <v>0</v>
      </c>
      <c r="HS108" s="150">
        <f t="shared" si="51"/>
        <v>0</v>
      </c>
      <c r="HT108" s="150">
        <f t="shared" si="51"/>
        <v>0</v>
      </c>
      <c r="HU108" s="150">
        <f t="shared" si="51"/>
        <v>0</v>
      </c>
      <c r="HV108" s="150">
        <f t="shared" si="51"/>
        <v>0</v>
      </c>
      <c r="HW108" s="150">
        <f t="shared" si="51"/>
        <v>0</v>
      </c>
      <c r="HX108" s="150">
        <f t="shared" si="51"/>
        <v>0</v>
      </c>
      <c r="HY108" s="150">
        <f t="shared" si="51"/>
        <v>0</v>
      </c>
      <c r="HZ108" s="150">
        <f t="shared" si="51"/>
        <v>0</v>
      </c>
      <c r="IA108" s="150">
        <f t="shared" si="51"/>
        <v>0</v>
      </c>
      <c r="IB108" s="150">
        <f t="shared" si="51"/>
        <v>0</v>
      </c>
      <c r="IC108" s="150">
        <f t="shared" si="51"/>
        <v>0</v>
      </c>
      <c r="ID108" s="150">
        <f t="shared" si="51"/>
        <v>0</v>
      </c>
      <c r="IE108" s="150">
        <f t="shared" si="51"/>
        <v>0</v>
      </c>
      <c r="IF108" s="150">
        <f t="shared" si="51"/>
        <v>0</v>
      </c>
      <c r="IG108" s="150">
        <f t="shared" si="51"/>
        <v>0</v>
      </c>
      <c r="IH108" s="150">
        <f t="shared" si="51"/>
        <v>0</v>
      </c>
      <c r="II108" s="150">
        <f t="shared" si="51"/>
        <v>0</v>
      </c>
      <c r="IJ108" s="150">
        <f t="shared" si="51"/>
        <v>0</v>
      </c>
      <c r="IK108" s="150">
        <f t="shared" si="51"/>
        <v>0</v>
      </c>
      <c r="IL108" s="150">
        <f t="shared" si="51"/>
        <v>0</v>
      </c>
      <c r="IM108" s="150">
        <f t="shared" si="51"/>
        <v>0</v>
      </c>
      <c r="IN108" s="150">
        <f t="shared" si="51"/>
        <v>0</v>
      </c>
      <c r="IO108" s="150">
        <f t="shared" si="51"/>
        <v>0</v>
      </c>
      <c r="IP108" s="150">
        <f t="shared" si="51"/>
        <v>0</v>
      </c>
      <c r="IQ108" s="150">
        <f t="shared" si="51"/>
        <v>0</v>
      </c>
      <c r="IR108" s="150">
        <f t="shared" si="51"/>
        <v>0</v>
      </c>
      <c r="IS108" s="150">
        <f t="shared" si="51"/>
        <v>0</v>
      </c>
      <c r="IT108" s="150">
        <f t="shared" si="51"/>
        <v>0</v>
      </c>
      <c r="IU108" s="150">
        <f t="shared" si="51"/>
        <v>0</v>
      </c>
      <c r="IV108" s="150">
        <f t="shared" si="51"/>
        <v>0</v>
      </c>
      <c r="IW108" s="150">
        <f t="shared" si="51"/>
        <v>0</v>
      </c>
      <c r="IX108" s="150">
        <f t="shared" si="51"/>
        <v>0</v>
      </c>
      <c r="IY108" s="150">
        <f t="shared" si="51"/>
        <v>0</v>
      </c>
      <c r="IZ108" s="150">
        <f t="shared" si="51"/>
        <v>0</v>
      </c>
      <c r="JA108" s="150">
        <f t="shared" si="51"/>
        <v>0</v>
      </c>
      <c r="JB108" s="150">
        <f t="shared" si="51"/>
        <v>0</v>
      </c>
      <c r="JC108" s="150">
        <f t="shared" si="51"/>
        <v>0</v>
      </c>
      <c r="JD108" s="150">
        <f t="shared" si="51"/>
        <v>0</v>
      </c>
      <c r="JE108" s="150">
        <f t="shared" si="51"/>
        <v>0</v>
      </c>
      <c r="JF108" s="150">
        <f t="shared" si="51"/>
        <v>0</v>
      </c>
      <c r="JG108" s="150">
        <f t="shared" si="51"/>
        <v>0</v>
      </c>
      <c r="JH108" s="150">
        <f t="shared" si="51"/>
        <v>0</v>
      </c>
      <c r="JI108" s="150">
        <f t="shared" si="51"/>
        <v>0</v>
      </c>
      <c r="JJ108" s="150">
        <f t="shared" si="51"/>
        <v>0</v>
      </c>
      <c r="JK108" s="150">
        <f t="shared" si="51"/>
        <v>0</v>
      </c>
      <c r="JL108" s="150">
        <f t="shared" si="51"/>
        <v>0</v>
      </c>
      <c r="JM108" s="150">
        <f t="shared" si="51"/>
        <v>0</v>
      </c>
      <c r="JN108" s="150">
        <f t="shared" si="51"/>
        <v>0</v>
      </c>
      <c r="JO108" s="150">
        <f t="shared" si="52"/>
        <v>0</v>
      </c>
      <c r="JP108" s="150">
        <f t="shared" si="52"/>
        <v>0</v>
      </c>
      <c r="JQ108" s="150">
        <f t="shared" si="52"/>
        <v>0</v>
      </c>
      <c r="JR108" s="150">
        <f t="shared" si="52"/>
        <v>0</v>
      </c>
      <c r="JS108" s="150">
        <f t="shared" si="52"/>
        <v>0</v>
      </c>
      <c r="JT108" s="150">
        <f t="shared" si="52"/>
        <v>0</v>
      </c>
      <c r="JU108" s="150">
        <f t="shared" si="52"/>
        <v>0</v>
      </c>
      <c r="JV108" s="150">
        <f t="shared" si="52"/>
        <v>0</v>
      </c>
      <c r="JW108" s="150">
        <f t="shared" si="52"/>
        <v>0</v>
      </c>
      <c r="JX108" s="150">
        <f t="shared" si="52"/>
        <v>0</v>
      </c>
      <c r="JY108" s="150">
        <f t="shared" si="52"/>
        <v>0</v>
      </c>
      <c r="JZ108" s="150">
        <f t="shared" si="52"/>
        <v>0</v>
      </c>
      <c r="KA108" s="150">
        <f t="shared" si="52"/>
        <v>0</v>
      </c>
      <c r="KB108" s="150">
        <f t="shared" si="52"/>
        <v>0</v>
      </c>
      <c r="KC108" s="150">
        <f t="shared" si="52"/>
        <v>0</v>
      </c>
      <c r="KD108" s="150">
        <f t="shared" si="52"/>
        <v>0</v>
      </c>
      <c r="KE108" s="150">
        <f t="shared" si="52"/>
        <v>0</v>
      </c>
      <c r="KF108" s="150">
        <f t="shared" si="52"/>
        <v>0</v>
      </c>
      <c r="KG108" s="150">
        <f t="shared" si="52"/>
        <v>0</v>
      </c>
      <c r="KH108" s="150">
        <f t="shared" si="52"/>
        <v>0</v>
      </c>
      <c r="KI108" s="150">
        <f t="shared" si="52"/>
        <v>0</v>
      </c>
      <c r="KJ108" s="150">
        <f t="shared" si="52"/>
        <v>0</v>
      </c>
      <c r="KK108" s="150">
        <f t="shared" si="52"/>
        <v>0</v>
      </c>
      <c r="KL108" s="150">
        <f t="shared" si="52"/>
        <v>0</v>
      </c>
      <c r="KM108" s="150">
        <f t="shared" si="52"/>
        <v>0</v>
      </c>
      <c r="KN108" s="150">
        <f t="shared" si="52"/>
        <v>0</v>
      </c>
      <c r="KO108" s="150">
        <f t="shared" si="52"/>
        <v>0</v>
      </c>
      <c r="KP108" s="150">
        <f t="shared" si="52"/>
        <v>0</v>
      </c>
      <c r="KQ108" s="150">
        <f t="shared" si="52"/>
        <v>0</v>
      </c>
      <c r="KR108" s="150">
        <f t="shared" si="52"/>
        <v>0</v>
      </c>
      <c r="KS108" s="150">
        <f t="shared" si="52"/>
        <v>0</v>
      </c>
      <c r="KT108" s="19"/>
    </row>
    <row r="109" spans="2:306">
      <c r="B109" s="173"/>
      <c r="C109" s="134"/>
      <c r="F109" s="135"/>
      <c r="G109" s="134"/>
      <c r="J109" s="19"/>
      <c r="L109"/>
      <c r="P109" s="134"/>
      <c r="Q109" s="148" t="s">
        <v>151</v>
      </c>
      <c r="R109" s="152">
        <f>R98-R105</f>
        <v>0</v>
      </c>
      <c r="S109" s="153">
        <f t="shared" si="53"/>
        <v>0</v>
      </c>
      <c r="T109" s="153">
        <f t="shared" si="53"/>
        <v>0</v>
      </c>
      <c r="U109" s="153">
        <f t="shared" si="53"/>
        <v>0</v>
      </c>
      <c r="V109" s="153">
        <f t="shared" si="53"/>
        <v>0</v>
      </c>
      <c r="W109" s="153">
        <f t="shared" si="53"/>
        <v>0</v>
      </c>
      <c r="X109" s="153">
        <f t="shared" si="53"/>
        <v>0</v>
      </c>
      <c r="Y109" s="153">
        <f t="shared" si="53"/>
        <v>0</v>
      </c>
      <c r="Z109" s="153">
        <f t="shared" si="53"/>
        <v>0</v>
      </c>
      <c r="AA109" s="153">
        <f t="shared" si="53"/>
        <v>0</v>
      </c>
      <c r="AB109" s="153">
        <f t="shared" si="53"/>
        <v>0</v>
      </c>
      <c r="AC109" s="153">
        <f t="shared" si="53"/>
        <v>0</v>
      </c>
      <c r="AD109" s="153">
        <f t="shared" si="53"/>
        <v>0</v>
      </c>
      <c r="AE109" s="153">
        <f t="shared" si="53"/>
        <v>0</v>
      </c>
      <c r="AF109" s="153">
        <f t="shared" si="53"/>
        <v>0</v>
      </c>
      <c r="AG109" s="153">
        <f t="shared" si="53"/>
        <v>0</v>
      </c>
      <c r="AH109" s="153">
        <f t="shared" si="53"/>
        <v>0</v>
      </c>
      <c r="AI109" s="153">
        <f t="shared" si="53"/>
        <v>0</v>
      </c>
      <c r="AJ109" s="153">
        <f t="shared" si="53"/>
        <v>0</v>
      </c>
      <c r="AK109" s="153">
        <f t="shared" si="53"/>
        <v>0</v>
      </c>
      <c r="AL109" s="153">
        <f t="shared" si="53"/>
        <v>0</v>
      </c>
      <c r="AM109" s="153">
        <f t="shared" si="53"/>
        <v>0</v>
      </c>
      <c r="AN109" s="153">
        <f t="shared" si="53"/>
        <v>0</v>
      </c>
      <c r="AO109" s="153">
        <f t="shared" si="53"/>
        <v>0</v>
      </c>
      <c r="AP109" s="153">
        <f t="shared" si="53"/>
        <v>0</v>
      </c>
      <c r="AQ109" s="153">
        <f t="shared" si="53"/>
        <v>0</v>
      </c>
      <c r="AR109" s="153">
        <f t="shared" si="53"/>
        <v>0</v>
      </c>
      <c r="AS109" s="153">
        <f t="shared" si="53"/>
        <v>0</v>
      </c>
      <c r="AT109" s="153">
        <f t="shared" si="53"/>
        <v>0</v>
      </c>
      <c r="AU109" s="153">
        <f t="shared" si="53"/>
        <v>0</v>
      </c>
      <c r="AV109" s="153">
        <f t="shared" si="53"/>
        <v>0</v>
      </c>
      <c r="AW109" s="153">
        <f t="shared" si="53"/>
        <v>0</v>
      </c>
      <c r="AX109" s="153">
        <f t="shared" si="53"/>
        <v>0</v>
      </c>
      <c r="AY109" s="153">
        <f t="shared" si="53"/>
        <v>0</v>
      </c>
      <c r="AZ109" s="153">
        <f t="shared" si="53"/>
        <v>0</v>
      </c>
      <c r="BA109" s="153">
        <f t="shared" si="53"/>
        <v>0</v>
      </c>
      <c r="BB109" s="153">
        <f t="shared" si="53"/>
        <v>0</v>
      </c>
      <c r="BC109" s="153">
        <f t="shared" si="53"/>
        <v>0</v>
      </c>
      <c r="BD109" s="153">
        <f t="shared" si="53"/>
        <v>0</v>
      </c>
      <c r="BE109" s="153">
        <f t="shared" si="53"/>
        <v>0</v>
      </c>
      <c r="BF109" s="153">
        <f t="shared" si="53"/>
        <v>0</v>
      </c>
      <c r="BG109" s="153">
        <f t="shared" si="53"/>
        <v>0</v>
      </c>
      <c r="BH109" s="153">
        <f t="shared" si="53"/>
        <v>0</v>
      </c>
      <c r="BI109" s="153">
        <f t="shared" si="53"/>
        <v>0</v>
      </c>
      <c r="BJ109" s="153">
        <f t="shared" si="53"/>
        <v>0</v>
      </c>
      <c r="BK109" s="153">
        <f t="shared" si="53"/>
        <v>0</v>
      </c>
      <c r="BL109" s="153">
        <f t="shared" si="53"/>
        <v>0</v>
      </c>
      <c r="BM109" s="153">
        <f t="shared" si="53"/>
        <v>0</v>
      </c>
      <c r="BN109" s="153">
        <f t="shared" si="53"/>
        <v>0</v>
      </c>
      <c r="BO109" s="153">
        <f t="shared" si="53"/>
        <v>0</v>
      </c>
      <c r="BP109" s="153">
        <f t="shared" si="53"/>
        <v>0</v>
      </c>
      <c r="BQ109" s="153">
        <f t="shared" si="53"/>
        <v>0</v>
      </c>
      <c r="BR109" s="153">
        <f t="shared" si="53"/>
        <v>0</v>
      </c>
      <c r="BS109" s="153">
        <f t="shared" si="53"/>
        <v>0</v>
      </c>
      <c r="BT109" s="153">
        <f t="shared" si="53"/>
        <v>0</v>
      </c>
      <c r="BU109" s="153">
        <f t="shared" si="53"/>
        <v>0</v>
      </c>
      <c r="BV109" s="153">
        <f t="shared" si="53"/>
        <v>0</v>
      </c>
      <c r="BW109" s="153">
        <f t="shared" si="53"/>
        <v>0</v>
      </c>
      <c r="BX109" s="153">
        <f t="shared" si="53"/>
        <v>0</v>
      </c>
      <c r="BY109" s="153">
        <f t="shared" si="53"/>
        <v>0</v>
      </c>
      <c r="BZ109" s="153">
        <f t="shared" si="53"/>
        <v>0</v>
      </c>
      <c r="CA109" s="153">
        <f t="shared" si="53"/>
        <v>0</v>
      </c>
      <c r="CB109" s="153">
        <f t="shared" si="53"/>
        <v>0</v>
      </c>
      <c r="CC109" s="153">
        <f t="shared" si="53"/>
        <v>0</v>
      </c>
      <c r="CD109" s="153">
        <f t="shared" si="48"/>
        <v>0</v>
      </c>
      <c r="CE109" s="153">
        <f t="shared" si="49"/>
        <v>0</v>
      </c>
      <c r="CF109" s="153">
        <f t="shared" si="49"/>
        <v>0</v>
      </c>
      <c r="CG109" s="153">
        <f t="shared" si="49"/>
        <v>0</v>
      </c>
      <c r="CH109" s="153">
        <f t="shared" si="49"/>
        <v>0</v>
      </c>
      <c r="CI109" s="153">
        <f t="shared" si="49"/>
        <v>0</v>
      </c>
      <c r="CJ109" s="153">
        <f t="shared" si="49"/>
        <v>0</v>
      </c>
      <c r="CK109" s="153">
        <f t="shared" si="49"/>
        <v>0</v>
      </c>
      <c r="CL109" s="153">
        <f t="shared" si="49"/>
        <v>0</v>
      </c>
      <c r="CM109" s="153">
        <f t="shared" si="49"/>
        <v>0</v>
      </c>
      <c r="CN109" s="153">
        <f t="shared" si="49"/>
        <v>0</v>
      </c>
      <c r="CO109" s="153">
        <f t="shared" si="49"/>
        <v>0</v>
      </c>
      <c r="CP109" s="153">
        <f t="shared" si="49"/>
        <v>0</v>
      </c>
      <c r="CQ109" s="153">
        <f t="shared" si="49"/>
        <v>0</v>
      </c>
      <c r="CR109" s="153">
        <f t="shared" si="49"/>
        <v>0</v>
      </c>
      <c r="CS109" s="153">
        <f t="shared" si="49"/>
        <v>0</v>
      </c>
      <c r="CT109" s="153">
        <f t="shared" si="49"/>
        <v>0</v>
      </c>
      <c r="CU109" s="153">
        <f t="shared" si="49"/>
        <v>0</v>
      </c>
      <c r="CV109" s="153">
        <f t="shared" si="49"/>
        <v>0</v>
      </c>
      <c r="CW109" s="153">
        <f t="shared" si="49"/>
        <v>0</v>
      </c>
      <c r="CX109" s="153">
        <f t="shared" si="49"/>
        <v>0</v>
      </c>
      <c r="CY109" s="153">
        <f t="shared" si="49"/>
        <v>0</v>
      </c>
      <c r="CZ109" s="153">
        <f t="shared" si="49"/>
        <v>0</v>
      </c>
      <c r="DA109" s="153">
        <f t="shared" si="49"/>
        <v>0</v>
      </c>
      <c r="DB109" s="153">
        <f t="shared" si="49"/>
        <v>0</v>
      </c>
      <c r="DC109" s="153">
        <f t="shared" si="49"/>
        <v>0</v>
      </c>
      <c r="DD109" s="153">
        <f t="shared" si="49"/>
        <v>0</v>
      </c>
      <c r="DE109" s="153">
        <f t="shared" si="49"/>
        <v>0</v>
      </c>
      <c r="DF109" s="153">
        <f t="shared" si="49"/>
        <v>0</v>
      </c>
      <c r="DG109" s="153">
        <f t="shared" si="49"/>
        <v>0</v>
      </c>
      <c r="DH109" s="153">
        <f t="shared" si="49"/>
        <v>0</v>
      </c>
      <c r="DI109" s="153">
        <f t="shared" si="49"/>
        <v>0</v>
      </c>
      <c r="DJ109" s="153">
        <f t="shared" si="49"/>
        <v>0</v>
      </c>
      <c r="DK109" s="153">
        <f t="shared" si="49"/>
        <v>0</v>
      </c>
      <c r="DL109" s="153">
        <f t="shared" si="49"/>
        <v>0</v>
      </c>
      <c r="DM109" s="153">
        <f t="shared" si="49"/>
        <v>0</v>
      </c>
      <c r="DN109" s="153">
        <f t="shared" si="49"/>
        <v>0</v>
      </c>
      <c r="DO109" s="153">
        <f t="shared" si="49"/>
        <v>0</v>
      </c>
      <c r="DP109" s="153">
        <f t="shared" si="49"/>
        <v>0</v>
      </c>
      <c r="DQ109" s="153">
        <f t="shared" si="49"/>
        <v>0</v>
      </c>
      <c r="DR109" s="153">
        <f t="shared" si="49"/>
        <v>0</v>
      </c>
      <c r="DS109" s="153">
        <f t="shared" si="49"/>
        <v>0</v>
      </c>
      <c r="DT109" s="153">
        <f t="shared" si="49"/>
        <v>0</v>
      </c>
      <c r="DU109" s="153">
        <f t="shared" si="49"/>
        <v>0</v>
      </c>
      <c r="DV109" s="153">
        <f t="shared" si="49"/>
        <v>0</v>
      </c>
      <c r="DW109" s="153">
        <f t="shared" si="49"/>
        <v>0</v>
      </c>
      <c r="DX109" s="153">
        <f t="shared" si="49"/>
        <v>0</v>
      </c>
      <c r="DY109" s="153">
        <f t="shared" si="49"/>
        <v>0</v>
      </c>
      <c r="DZ109" s="153">
        <f t="shared" si="49"/>
        <v>0</v>
      </c>
      <c r="EA109" s="153">
        <f t="shared" si="49"/>
        <v>0</v>
      </c>
      <c r="EB109" s="153">
        <f t="shared" si="49"/>
        <v>0</v>
      </c>
      <c r="EC109" s="153">
        <f t="shared" si="49"/>
        <v>0</v>
      </c>
      <c r="ED109" s="153">
        <f t="shared" si="49"/>
        <v>0</v>
      </c>
      <c r="EE109" s="153">
        <f t="shared" si="49"/>
        <v>0</v>
      </c>
      <c r="EF109" s="153">
        <f t="shared" si="49"/>
        <v>0</v>
      </c>
      <c r="EG109" s="153">
        <f t="shared" si="49"/>
        <v>0</v>
      </c>
      <c r="EH109" s="153">
        <f t="shared" si="49"/>
        <v>0</v>
      </c>
      <c r="EI109" s="153">
        <f t="shared" si="49"/>
        <v>0</v>
      </c>
      <c r="EJ109" s="153">
        <f t="shared" si="49"/>
        <v>0</v>
      </c>
      <c r="EK109" s="153">
        <f t="shared" si="49"/>
        <v>0</v>
      </c>
      <c r="EL109" s="153">
        <f t="shared" si="49"/>
        <v>0</v>
      </c>
      <c r="EM109" s="153">
        <f t="shared" si="49"/>
        <v>0</v>
      </c>
      <c r="EN109" s="153">
        <f t="shared" si="49"/>
        <v>0</v>
      </c>
      <c r="EO109" s="153">
        <f t="shared" si="49"/>
        <v>0</v>
      </c>
      <c r="EP109" s="153">
        <f t="shared" si="49"/>
        <v>0</v>
      </c>
      <c r="EQ109" s="153">
        <f t="shared" si="50"/>
        <v>0</v>
      </c>
      <c r="ER109" s="153">
        <f t="shared" si="50"/>
        <v>0</v>
      </c>
      <c r="ES109" s="153">
        <f t="shared" si="50"/>
        <v>0</v>
      </c>
      <c r="ET109" s="153">
        <f t="shared" si="50"/>
        <v>0</v>
      </c>
      <c r="EU109" s="153">
        <f t="shared" si="50"/>
        <v>0</v>
      </c>
      <c r="EV109" s="153">
        <f t="shared" si="50"/>
        <v>0</v>
      </c>
      <c r="EW109" s="153">
        <f t="shared" si="50"/>
        <v>0</v>
      </c>
      <c r="EX109" s="153">
        <f t="shared" si="50"/>
        <v>0</v>
      </c>
      <c r="EY109" s="153">
        <f t="shared" si="50"/>
        <v>0</v>
      </c>
      <c r="EZ109" s="153">
        <f t="shared" si="50"/>
        <v>0</v>
      </c>
      <c r="FA109" s="153">
        <f t="shared" si="50"/>
        <v>0</v>
      </c>
      <c r="FB109" s="153">
        <f t="shared" si="50"/>
        <v>0</v>
      </c>
      <c r="FC109" s="153">
        <f t="shared" si="50"/>
        <v>0</v>
      </c>
      <c r="FD109" s="153">
        <f t="shared" si="50"/>
        <v>0</v>
      </c>
      <c r="FE109" s="153">
        <f t="shared" si="50"/>
        <v>0</v>
      </c>
      <c r="FF109" s="153">
        <f t="shared" si="50"/>
        <v>0</v>
      </c>
      <c r="FG109" s="153">
        <f t="shared" si="50"/>
        <v>0</v>
      </c>
      <c r="FH109" s="153">
        <f t="shared" si="50"/>
        <v>0</v>
      </c>
      <c r="FI109" s="153">
        <f t="shared" si="50"/>
        <v>0</v>
      </c>
      <c r="FJ109" s="153">
        <f t="shared" si="50"/>
        <v>0</v>
      </c>
      <c r="FK109" s="153">
        <f t="shared" si="50"/>
        <v>0</v>
      </c>
      <c r="FL109" s="153">
        <f t="shared" si="50"/>
        <v>0</v>
      </c>
      <c r="FM109" s="153">
        <f t="shared" si="50"/>
        <v>0</v>
      </c>
      <c r="FN109" s="153">
        <f t="shared" si="50"/>
        <v>0</v>
      </c>
      <c r="FO109" s="153">
        <f t="shared" si="50"/>
        <v>0</v>
      </c>
      <c r="FP109" s="153">
        <f t="shared" si="50"/>
        <v>0</v>
      </c>
      <c r="FQ109" s="153">
        <f t="shared" si="50"/>
        <v>0</v>
      </c>
      <c r="FR109" s="153">
        <f t="shared" si="50"/>
        <v>0</v>
      </c>
      <c r="FS109" s="153">
        <f t="shared" si="50"/>
        <v>0</v>
      </c>
      <c r="FT109" s="153">
        <f t="shared" si="50"/>
        <v>0</v>
      </c>
      <c r="FU109" s="153">
        <f t="shared" si="50"/>
        <v>0</v>
      </c>
      <c r="FV109" s="153">
        <f t="shared" si="50"/>
        <v>0</v>
      </c>
      <c r="FW109" s="153">
        <f t="shared" si="50"/>
        <v>0</v>
      </c>
      <c r="FX109" s="153">
        <f t="shared" si="50"/>
        <v>0</v>
      </c>
      <c r="FY109" s="153">
        <f t="shared" si="50"/>
        <v>0</v>
      </c>
      <c r="FZ109" s="153">
        <f t="shared" si="50"/>
        <v>0</v>
      </c>
      <c r="GA109" s="153">
        <f t="shared" si="50"/>
        <v>0</v>
      </c>
      <c r="GB109" s="153">
        <f t="shared" si="50"/>
        <v>0</v>
      </c>
      <c r="GC109" s="153">
        <f t="shared" si="50"/>
        <v>0</v>
      </c>
      <c r="GD109" s="153">
        <f t="shared" si="50"/>
        <v>0</v>
      </c>
      <c r="GE109" s="153">
        <f t="shared" si="50"/>
        <v>0</v>
      </c>
      <c r="GF109" s="153">
        <f t="shared" si="50"/>
        <v>0</v>
      </c>
      <c r="GG109" s="153">
        <f t="shared" si="50"/>
        <v>0</v>
      </c>
      <c r="GH109" s="153">
        <f t="shared" si="50"/>
        <v>0</v>
      </c>
      <c r="GI109" s="153">
        <f t="shared" si="50"/>
        <v>0</v>
      </c>
      <c r="GJ109" s="153">
        <f t="shared" si="50"/>
        <v>0</v>
      </c>
      <c r="GK109" s="153">
        <f t="shared" si="50"/>
        <v>0</v>
      </c>
      <c r="GL109" s="153">
        <f t="shared" si="50"/>
        <v>0</v>
      </c>
      <c r="GM109" s="153">
        <f t="shared" si="50"/>
        <v>0</v>
      </c>
      <c r="GN109" s="153">
        <f t="shared" si="50"/>
        <v>0</v>
      </c>
      <c r="GO109" s="153">
        <f t="shared" si="50"/>
        <v>0</v>
      </c>
      <c r="GP109" s="153">
        <f t="shared" si="50"/>
        <v>0</v>
      </c>
      <c r="GQ109" s="153">
        <f t="shared" si="50"/>
        <v>0</v>
      </c>
      <c r="GR109" s="153">
        <f t="shared" si="50"/>
        <v>0</v>
      </c>
      <c r="GS109" s="153">
        <f t="shared" si="50"/>
        <v>0</v>
      </c>
      <c r="GT109" s="153">
        <f t="shared" si="50"/>
        <v>0</v>
      </c>
      <c r="GU109" s="153">
        <f t="shared" si="50"/>
        <v>0</v>
      </c>
      <c r="GV109" s="153">
        <f t="shared" si="50"/>
        <v>0</v>
      </c>
      <c r="GW109" s="153">
        <f t="shared" si="50"/>
        <v>0</v>
      </c>
      <c r="GX109" s="153">
        <f t="shared" si="50"/>
        <v>0</v>
      </c>
      <c r="GY109" s="153">
        <f t="shared" si="50"/>
        <v>0</v>
      </c>
      <c r="GZ109" s="153">
        <f t="shared" si="50"/>
        <v>0</v>
      </c>
      <c r="HA109" s="153">
        <f t="shared" si="50"/>
        <v>0</v>
      </c>
      <c r="HB109" s="153">
        <f t="shared" si="50"/>
        <v>0</v>
      </c>
      <c r="HC109" s="153">
        <f t="shared" si="51"/>
        <v>0</v>
      </c>
      <c r="HD109" s="153">
        <f t="shared" si="51"/>
        <v>0</v>
      </c>
      <c r="HE109" s="153">
        <f t="shared" si="51"/>
        <v>0</v>
      </c>
      <c r="HF109" s="153">
        <f t="shared" si="51"/>
        <v>0</v>
      </c>
      <c r="HG109" s="153">
        <f t="shared" si="51"/>
        <v>0</v>
      </c>
      <c r="HH109" s="153">
        <f t="shared" si="51"/>
        <v>0</v>
      </c>
      <c r="HI109" s="153">
        <f t="shared" si="51"/>
        <v>0</v>
      </c>
      <c r="HJ109" s="153">
        <f t="shared" si="51"/>
        <v>0</v>
      </c>
      <c r="HK109" s="153">
        <f t="shared" si="51"/>
        <v>0</v>
      </c>
      <c r="HL109" s="153">
        <f t="shared" si="51"/>
        <v>0</v>
      </c>
      <c r="HM109" s="153">
        <f t="shared" si="51"/>
        <v>0</v>
      </c>
      <c r="HN109" s="153">
        <f t="shared" si="51"/>
        <v>0</v>
      </c>
      <c r="HO109" s="153">
        <f t="shared" si="51"/>
        <v>0</v>
      </c>
      <c r="HP109" s="153">
        <f t="shared" si="51"/>
        <v>0</v>
      </c>
      <c r="HQ109" s="153">
        <f t="shared" si="51"/>
        <v>0</v>
      </c>
      <c r="HR109" s="153">
        <f t="shared" si="51"/>
        <v>0</v>
      </c>
      <c r="HS109" s="153">
        <f t="shared" si="51"/>
        <v>0</v>
      </c>
      <c r="HT109" s="153">
        <f t="shared" si="51"/>
        <v>0</v>
      </c>
      <c r="HU109" s="153">
        <f t="shared" si="51"/>
        <v>0</v>
      </c>
      <c r="HV109" s="153">
        <f t="shared" si="51"/>
        <v>0</v>
      </c>
      <c r="HW109" s="153">
        <f t="shared" si="51"/>
        <v>0</v>
      </c>
      <c r="HX109" s="153">
        <f t="shared" si="51"/>
        <v>0</v>
      </c>
      <c r="HY109" s="153">
        <f t="shared" si="51"/>
        <v>0</v>
      </c>
      <c r="HZ109" s="153">
        <f t="shared" si="51"/>
        <v>0</v>
      </c>
      <c r="IA109" s="153">
        <f t="shared" si="51"/>
        <v>0</v>
      </c>
      <c r="IB109" s="153">
        <f t="shared" si="51"/>
        <v>0</v>
      </c>
      <c r="IC109" s="153">
        <f t="shared" si="51"/>
        <v>0</v>
      </c>
      <c r="ID109" s="153">
        <f t="shared" si="51"/>
        <v>0</v>
      </c>
      <c r="IE109" s="153">
        <f t="shared" si="51"/>
        <v>0</v>
      </c>
      <c r="IF109" s="153">
        <f t="shared" si="51"/>
        <v>0</v>
      </c>
      <c r="IG109" s="153">
        <f t="shared" si="51"/>
        <v>0</v>
      </c>
      <c r="IH109" s="153">
        <f t="shared" si="51"/>
        <v>0</v>
      </c>
      <c r="II109" s="153">
        <f t="shared" si="51"/>
        <v>0</v>
      </c>
      <c r="IJ109" s="153">
        <f t="shared" si="51"/>
        <v>0</v>
      </c>
      <c r="IK109" s="153">
        <f t="shared" si="51"/>
        <v>0</v>
      </c>
      <c r="IL109" s="153">
        <f t="shared" si="51"/>
        <v>0</v>
      </c>
      <c r="IM109" s="153">
        <f t="shared" si="51"/>
        <v>0</v>
      </c>
      <c r="IN109" s="153">
        <f t="shared" si="51"/>
        <v>0</v>
      </c>
      <c r="IO109" s="153">
        <f t="shared" si="51"/>
        <v>0</v>
      </c>
      <c r="IP109" s="153">
        <f t="shared" si="51"/>
        <v>0</v>
      </c>
      <c r="IQ109" s="153">
        <f t="shared" si="51"/>
        <v>0</v>
      </c>
      <c r="IR109" s="153">
        <f t="shared" si="51"/>
        <v>0</v>
      </c>
      <c r="IS109" s="153">
        <f t="shared" si="51"/>
        <v>0</v>
      </c>
      <c r="IT109" s="153">
        <f t="shared" si="51"/>
        <v>0</v>
      </c>
      <c r="IU109" s="153">
        <f t="shared" si="51"/>
        <v>0</v>
      </c>
      <c r="IV109" s="153">
        <f t="shared" si="51"/>
        <v>0</v>
      </c>
      <c r="IW109" s="153">
        <f t="shared" si="51"/>
        <v>0</v>
      </c>
      <c r="IX109" s="153">
        <f t="shared" si="51"/>
        <v>0</v>
      </c>
      <c r="IY109" s="153">
        <f t="shared" si="51"/>
        <v>0</v>
      </c>
      <c r="IZ109" s="153">
        <f t="shared" si="51"/>
        <v>0</v>
      </c>
      <c r="JA109" s="153">
        <f t="shared" si="51"/>
        <v>0</v>
      </c>
      <c r="JB109" s="153">
        <f t="shared" si="51"/>
        <v>0</v>
      </c>
      <c r="JC109" s="153">
        <f t="shared" si="51"/>
        <v>0</v>
      </c>
      <c r="JD109" s="153">
        <f t="shared" si="51"/>
        <v>0</v>
      </c>
      <c r="JE109" s="153">
        <f t="shared" si="51"/>
        <v>0</v>
      </c>
      <c r="JF109" s="153">
        <f t="shared" si="51"/>
        <v>0</v>
      </c>
      <c r="JG109" s="153">
        <f t="shared" si="51"/>
        <v>0</v>
      </c>
      <c r="JH109" s="153">
        <f t="shared" si="51"/>
        <v>0</v>
      </c>
      <c r="JI109" s="153">
        <f t="shared" si="51"/>
        <v>0</v>
      </c>
      <c r="JJ109" s="153">
        <f t="shared" si="51"/>
        <v>0</v>
      </c>
      <c r="JK109" s="153">
        <f t="shared" si="51"/>
        <v>0</v>
      </c>
      <c r="JL109" s="153">
        <f t="shared" si="51"/>
        <v>0</v>
      </c>
      <c r="JM109" s="153">
        <f t="shared" si="51"/>
        <v>0</v>
      </c>
      <c r="JN109" s="153">
        <f t="shared" si="51"/>
        <v>0</v>
      </c>
      <c r="JO109" s="153">
        <f t="shared" si="52"/>
        <v>0</v>
      </c>
      <c r="JP109" s="153">
        <f t="shared" si="52"/>
        <v>0</v>
      </c>
      <c r="JQ109" s="153">
        <f t="shared" si="52"/>
        <v>0</v>
      </c>
      <c r="JR109" s="153">
        <f t="shared" si="52"/>
        <v>0</v>
      </c>
      <c r="JS109" s="153">
        <f t="shared" si="52"/>
        <v>0</v>
      </c>
      <c r="JT109" s="153">
        <f t="shared" si="52"/>
        <v>0</v>
      </c>
      <c r="JU109" s="153">
        <f t="shared" si="52"/>
        <v>0</v>
      </c>
      <c r="JV109" s="153">
        <f t="shared" si="52"/>
        <v>0</v>
      </c>
      <c r="JW109" s="153">
        <f t="shared" si="52"/>
        <v>0</v>
      </c>
      <c r="JX109" s="153">
        <f t="shared" si="52"/>
        <v>0</v>
      </c>
      <c r="JY109" s="153">
        <f t="shared" si="52"/>
        <v>0</v>
      </c>
      <c r="JZ109" s="153">
        <f t="shared" si="52"/>
        <v>0</v>
      </c>
      <c r="KA109" s="153">
        <f t="shared" si="52"/>
        <v>0</v>
      </c>
      <c r="KB109" s="153">
        <f t="shared" si="52"/>
        <v>0</v>
      </c>
      <c r="KC109" s="153">
        <f t="shared" si="52"/>
        <v>0</v>
      </c>
      <c r="KD109" s="153">
        <f t="shared" si="52"/>
        <v>0</v>
      </c>
      <c r="KE109" s="153">
        <f t="shared" si="52"/>
        <v>0</v>
      </c>
      <c r="KF109" s="153">
        <f t="shared" si="52"/>
        <v>0</v>
      </c>
      <c r="KG109" s="153">
        <f t="shared" si="52"/>
        <v>0</v>
      </c>
      <c r="KH109" s="153">
        <f t="shared" si="52"/>
        <v>0</v>
      </c>
      <c r="KI109" s="153">
        <f t="shared" si="52"/>
        <v>0</v>
      </c>
      <c r="KJ109" s="153">
        <f t="shared" si="52"/>
        <v>0</v>
      </c>
      <c r="KK109" s="153">
        <f t="shared" si="52"/>
        <v>0</v>
      </c>
      <c r="KL109" s="153">
        <f t="shared" si="52"/>
        <v>0</v>
      </c>
      <c r="KM109" s="153">
        <f t="shared" si="52"/>
        <v>0</v>
      </c>
      <c r="KN109" s="153">
        <f t="shared" si="52"/>
        <v>0</v>
      </c>
      <c r="KO109" s="153">
        <f t="shared" si="52"/>
        <v>0</v>
      </c>
      <c r="KP109" s="153">
        <f t="shared" si="52"/>
        <v>0</v>
      </c>
      <c r="KQ109" s="153">
        <f t="shared" si="52"/>
        <v>0</v>
      </c>
      <c r="KR109" s="153">
        <f t="shared" si="52"/>
        <v>0</v>
      </c>
      <c r="KS109" s="153">
        <f t="shared" si="52"/>
        <v>0</v>
      </c>
      <c r="KT109" s="19"/>
    </row>
    <row r="110" spans="2:306" ht="5.25" customHeight="1">
      <c r="B110" s="174"/>
      <c r="C110" s="154"/>
      <c r="D110" s="21"/>
      <c r="E110" s="21"/>
      <c r="F110" s="155"/>
      <c r="G110" s="156"/>
      <c r="H110" s="157"/>
      <c r="I110" s="157"/>
      <c r="J110" s="22"/>
      <c r="K110" s="3"/>
      <c r="L110" s="158"/>
      <c r="M110" s="3"/>
      <c r="N110" s="3"/>
      <c r="O110" s="3"/>
      <c r="P110" s="15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22"/>
    </row>
  </sheetData>
  <sheetProtection algorithmName="SHA-512" hashValue="F7lNxVNcgza6O8UGcfyMhb9CtsPTMVrob2jO+KqI8fabIHEZHUx9KOxlpnFNMo/5E0jv+uxSibox1wtcxBDn/w==" saltValue="qCpcNiU8lEL91VB/IpoLmQ==" spinCount="100000" sheet="1" formatCells="0" formatColumns="0" formatRows="0"/>
  <mergeCells count="12">
    <mergeCell ref="AA2:AB3"/>
    <mergeCell ref="O3:Q3"/>
    <mergeCell ref="A1:D2"/>
    <mergeCell ref="S2:T3"/>
    <mergeCell ref="U2:V3"/>
    <mergeCell ref="W2:X3"/>
    <mergeCell ref="Y2:Z3"/>
    <mergeCell ref="B6:B26"/>
    <mergeCell ref="B27:B47"/>
    <mergeCell ref="B48:B68"/>
    <mergeCell ref="B69:B89"/>
    <mergeCell ref="B90:B110"/>
  </mergeCells>
  <dataValidations count="2">
    <dataValidation type="list" allowBlank="1" showInputMessage="1" showErrorMessage="1" sqref="I3" xr:uid="{B0B0510A-AA6D-4095-B3AB-DFBB02DD8902}">
      <formula1>"Yes,No"</formula1>
    </dataValidation>
    <dataValidation type="custom" errorStyle="information" allowBlank="1" showErrorMessage="1" errorTitle="Overriding Calculated Cell" error="This cell contains an excel function. Changing this cell will overwrite the function with the value that you will input. Click “OK” if you want to continue." sqref="L9 L12 L15 L18 L21 L24 L30 L33 L36 L39 L42 L45 L51 L54 L57 L60 L63 L66 L72 L75 L78 L81 L84 L87 L93 L96 L99 L102 L105 L108" xr:uid="{09FB1DD9-0DD3-4579-89E9-9FB83C526B4A}">
      <formula1>_xlfn.ISFORMULA(L9)</formula1>
    </dataValidation>
  </dataValidations>
  <hyperlinks>
    <hyperlink ref="W2" location="ParticipantData!B48" display="SA" xr:uid="{628BBEF5-086C-4699-A308-06EBC12F1227}"/>
    <hyperlink ref="S2" location="ParticipantData!B6" display="NSW" xr:uid="{7F20C964-40C7-48B8-A57A-6600818B2078}"/>
    <hyperlink ref="Y2" location="ParticipantData!B69" tooltip="TAS" display="TAS" xr:uid="{622A01F3-8186-4319-A96A-DC1435CB728C}"/>
  </hyperlinks>
  <pageMargins left="0.70866141732283472" right="0.70866141732283472" top="0.74803149606299213" bottom="0.74803149606299213" header="0.31496062992125984" footer="0.31496062992125984"/>
  <pageSetup paperSize="9" scale="38" fitToWidth="3" fitToHeight="3" pageOrder="overThenDown" orientation="portrait" r:id="rId1"/>
  <colBreaks count="1" manualBreakCount="1">
    <brk id="32"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fc36bc6de0bf403e9ed4dec84c72e21e xmlns="5d1a2284-45bc-4927-a9f9-e51f9f17c21a">
      <Terms xmlns="http://schemas.microsoft.com/office/infopath/2007/PartnerControls"/>
    </fc36bc6de0bf403e9ed4dec84c72e21e>
    <TaxKeywordTaxHTField xmlns="5d1a2284-45bc-4927-a9f9-e51f9f17c21a">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4.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547957802599BD4C84AF076E16D9D32B" ma:contentTypeVersion="9" ma:contentTypeDescription="" ma:contentTypeScope="" ma:versionID="7babbfa4bd881d4a6c3178cecc0c99fd">
  <xsd:schema xmlns:xsd="http://www.w3.org/2001/XMLSchema" xmlns:xs="http://www.w3.org/2001/XMLSchema" xmlns:p="http://schemas.microsoft.com/office/2006/metadata/properties" xmlns:ns2="5d1a2284-45bc-4927-a9f9-e51f9f17c21a" targetNamespace="http://schemas.microsoft.com/office/2006/metadata/properties" ma:root="true" ma:fieldsID="1ffc425e84b50c5c8df84082584cbf55"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fc16e6dc-b94f-449f-8e9f-359194d92444}" ma:internalName="TaxCatchAll" ma:showField="CatchAllData" ma:web="4648db63-d778-44bb-aaaf-8198f1880b9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fc16e6dc-b94f-449f-8e9f-359194d92444}" ma:internalName="TaxCatchAllLabel" ma:readOnly="true" ma:showField="CatchAllDataLabel" ma:web="4648db63-d778-44bb-aaaf-8198f1880b93">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DF07F1-BE94-4079-ACA7-D63324139456}"/>
</file>

<file path=customXml/itemProps2.xml><?xml version="1.0" encoding="utf-8"?>
<ds:datastoreItem xmlns:ds="http://schemas.openxmlformats.org/officeDocument/2006/customXml" ds:itemID="{72917F85-D7BF-4DD5-ADF2-57B3D7E959BC}"/>
</file>

<file path=customXml/itemProps3.xml><?xml version="1.0" encoding="utf-8"?>
<ds:datastoreItem xmlns:ds="http://schemas.openxmlformats.org/officeDocument/2006/customXml" ds:itemID="{1AE8D9BC-D6DC-47A1-853B-F2C504E19B0B}"/>
</file>

<file path=customXml/itemProps4.xml><?xml version="1.0" encoding="utf-8"?>
<ds:datastoreItem xmlns:ds="http://schemas.openxmlformats.org/officeDocument/2006/customXml" ds:itemID="{7E46EE3A-6190-489C-8003-53607270C08E}"/>
</file>

<file path=docMetadata/LabelInfo.xml><?xml version="1.0" encoding="utf-8"?>
<clbl:labelList xmlns:clbl="http://schemas.microsoft.com/office/2020/mipLabelMetadata">
  <clbl:label id="{c1941c47-a837-430d-8559-fd118a72769e}" enabled="1" method="Standard" siteId="{320c999e-3876-4ad0-b401-d241068e9e6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Cheryl Huang</dc:creator>
  <cp:keywords/>
  <dc:description/>
  <cp:lastModifiedBy>Pedro Riveros</cp:lastModifiedBy>
  <cp:revision/>
  <dcterms:created xsi:type="dcterms:W3CDTF">2025-03-27T00:26:20Z</dcterms:created>
  <dcterms:modified xsi:type="dcterms:W3CDTF">2025-03-27T02:32:40Z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0x0101002F0B48F8F4F7904196E710056827A09600547957802599BD4C84AF076E16D9D32B</vt:lpwstr>
  </property>
  <property fmtid="{D5CDD505-2E9C-101B-9397-08002B2CF9AE}" pid="4" name="AEMO Collaboration Document Type">
    <vt:lpwstr/>
  </property>
  <property fmtid="{D5CDD505-2E9C-101B-9397-08002B2CF9AE}" pid="5" name="AEMO_x0020_Collaboration_x0020_Document_x0020_Type">
    <vt:lpwstr/>
  </property>
</Properties>
</file>