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haredocs/sites/nd/BusinessAsUsual/Electricity Demand Forecasts/Electricity Demand Forecasting Methodology/EDFM Consultation 2020-21/Draft determination/"/>
    </mc:Choice>
  </mc:AlternateContent>
  <xr:revisionPtr revIDLastSave="0" documentId="13_ncr:1_{EFB2F062-AF71-44C8-B9DB-4BB3ED3E2779}" xr6:coauthVersionLast="45" xr6:coauthVersionMax="45" xr10:uidLastSave="{00000000-0000-0000-0000-000000000000}"/>
  <bookViews>
    <workbookView xWindow="28680" yWindow="-120" windowWidth="29040" windowHeight="15840" tabRatio="663" firstSheet="1" activeTab="5" xr2:uid="{3841ABB4-4E5F-407A-8409-E0A229F9C782}"/>
  </bookViews>
  <sheets>
    <sheet name="Combined v Segmented Guide" sheetId="9" r:id="rId1"/>
    <sheet name="Ex1-constant growth &amp; size" sheetId="5" r:id="rId2"/>
    <sheet name="Ex2-diff growth &amp; const size" sheetId="6" r:id="rId3"/>
    <sheet name="Ex3-diff growth &amp; changing size" sheetId="7" r:id="rId4"/>
    <sheet name="&gt;&gt;&gt;&gt;&gt;" sheetId="10" r:id="rId5"/>
    <sheet name="Trace Growing Example Guide" sheetId="13" r:id="rId6"/>
    <sheet name="Trace growing example"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2" l="1"/>
  <c r="F19" i="12" s="1"/>
  <c r="E20" i="12"/>
  <c r="F20" i="12" s="1"/>
  <c r="H21" i="12"/>
  <c r="I21" i="12"/>
  <c r="E22" i="12"/>
  <c r="F22" i="12" s="1"/>
  <c r="C24" i="12"/>
  <c r="F24" i="12" l="1"/>
  <c r="I19" i="12" s="1"/>
  <c r="E24" i="12"/>
  <c r="H19" i="12" s="1"/>
  <c r="W50" i="7"/>
  <c r="P50" i="7"/>
  <c r="W49" i="7"/>
  <c r="P49" i="7"/>
  <c r="W48" i="7"/>
  <c r="P48" i="7"/>
  <c r="W47" i="7"/>
  <c r="P47" i="7"/>
  <c r="W46" i="7"/>
  <c r="P46" i="7"/>
  <c r="S45" i="7"/>
  <c r="M45" i="7"/>
  <c r="S44" i="7"/>
  <c r="M44" i="7"/>
  <c r="S43" i="7"/>
  <c r="M43" i="7"/>
  <c r="S42" i="7"/>
  <c r="M42" i="7"/>
  <c r="S41" i="7"/>
  <c r="M41" i="7"/>
  <c r="S40" i="7"/>
  <c r="M40" i="7"/>
  <c r="S39" i="7"/>
  <c r="M39" i="7"/>
  <c r="S38" i="7"/>
  <c r="M38" i="7"/>
  <c r="S37" i="7"/>
  <c r="M37" i="7"/>
  <c r="S36" i="7"/>
  <c r="M36" i="7"/>
  <c r="S35" i="7"/>
  <c r="M35" i="7"/>
  <c r="S34" i="7"/>
  <c r="M34" i="7"/>
  <c r="S33" i="7"/>
  <c r="M33" i="7"/>
  <c r="S32" i="7"/>
  <c r="M32" i="7"/>
  <c r="S31" i="7"/>
  <c r="M31" i="7"/>
  <c r="S30" i="7"/>
  <c r="M30" i="7"/>
  <c r="S29" i="7"/>
  <c r="M29" i="7"/>
  <c r="S28" i="7"/>
  <c r="M28" i="7"/>
  <c r="S27" i="7"/>
  <c r="M27" i="7"/>
  <c r="S26" i="7"/>
  <c r="M26" i="7"/>
  <c r="S25" i="7"/>
  <c r="M25" i="7"/>
  <c r="S24" i="7"/>
  <c r="M24" i="7"/>
  <c r="S23" i="7"/>
  <c r="M23" i="7"/>
  <c r="S22" i="7"/>
  <c r="M22" i="7"/>
  <c r="S21" i="7"/>
  <c r="M21" i="7"/>
  <c r="S20" i="7"/>
  <c r="M20" i="7"/>
  <c r="S19" i="7"/>
  <c r="M19" i="7"/>
  <c r="S18" i="7"/>
  <c r="M18" i="7"/>
  <c r="S17" i="7"/>
  <c r="M17" i="7"/>
  <c r="S16" i="7"/>
  <c r="M16" i="7"/>
  <c r="S15" i="7"/>
  <c r="M15" i="7"/>
  <c r="S14" i="7"/>
  <c r="M14" i="7"/>
  <c r="F14" i="7"/>
  <c r="U14" i="7" s="1"/>
  <c r="D14" i="7"/>
  <c r="U13" i="7"/>
  <c r="T13" i="7"/>
  <c r="S13" i="7"/>
  <c r="M13" i="7"/>
  <c r="J13" i="7"/>
  <c r="N13" i="7" s="1"/>
  <c r="I13" i="7"/>
  <c r="G13" i="7"/>
  <c r="H13" i="7" s="1"/>
  <c r="W50" i="6"/>
  <c r="P50" i="6"/>
  <c r="W49" i="6"/>
  <c r="P49" i="6"/>
  <c r="W48" i="6"/>
  <c r="P48" i="6"/>
  <c r="W47" i="6"/>
  <c r="P47" i="6"/>
  <c r="W46" i="6"/>
  <c r="P46" i="6"/>
  <c r="S45" i="6"/>
  <c r="M45" i="6"/>
  <c r="S44" i="6"/>
  <c r="M44" i="6"/>
  <c r="S43" i="6"/>
  <c r="M43" i="6"/>
  <c r="S42" i="6"/>
  <c r="M42" i="6"/>
  <c r="S41" i="6"/>
  <c r="M41" i="6"/>
  <c r="S40" i="6"/>
  <c r="M40" i="6"/>
  <c r="S39" i="6"/>
  <c r="M39" i="6"/>
  <c r="S38" i="6"/>
  <c r="M38" i="6"/>
  <c r="S37" i="6"/>
  <c r="M37" i="6"/>
  <c r="S36" i="6"/>
  <c r="M36" i="6"/>
  <c r="S35" i="6"/>
  <c r="M35" i="6"/>
  <c r="S34" i="6"/>
  <c r="M34" i="6"/>
  <c r="S33" i="6"/>
  <c r="M33" i="6"/>
  <c r="S32" i="6"/>
  <c r="M32" i="6"/>
  <c r="S31" i="6"/>
  <c r="M31" i="6"/>
  <c r="S30" i="6"/>
  <c r="M30" i="6"/>
  <c r="S29" i="6"/>
  <c r="M29" i="6"/>
  <c r="S28" i="6"/>
  <c r="M28" i="6"/>
  <c r="S27" i="6"/>
  <c r="M27" i="6"/>
  <c r="S26" i="6"/>
  <c r="M26" i="6"/>
  <c r="S25" i="6"/>
  <c r="M25" i="6"/>
  <c r="S24" i="6"/>
  <c r="M24" i="6"/>
  <c r="S23" i="6"/>
  <c r="M23" i="6"/>
  <c r="S22" i="6"/>
  <c r="M22" i="6"/>
  <c r="S21" i="6"/>
  <c r="M21" i="6"/>
  <c r="S20" i="6"/>
  <c r="M20" i="6"/>
  <c r="S19" i="6"/>
  <c r="M19" i="6"/>
  <c r="S18" i="6"/>
  <c r="M18" i="6"/>
  <c r="S17" i="6"/>
  <c r="M17" i="6"/>
  <c r="S16" i="6"/>
  <c r="M16" i="6"/>
  <c r="S15" i="6"/>
  <c r="M15" i="6"/>
  <c r="F15" i="6"/>
  <c r="U15" i="6" s="1"/>
  <c r="S14" i="6"/>
  <c r="M14" i="6"/>
  <c r="F14" i="6"/>
  <c r="U14" i="6" s="1"/>
  <c r="D14" i="6"/>
  <c r="J14" i="6" s="1"/>
  <c r="N14" i="6" s="1"/>
  <c r="U13" i="6"/>
  <c r="T13" i="6"/>
  <c r="S13" i="6"/>
  <c r="N13" i="6"/>
  <c r="M13" i="6"/>
  <c r="J13" i="6"/>
  <c r="I13" i="6"/>
  <c r="H13" i="6"/>
  <c r="G13" i="6"/>
  <c r="W50" i="5"/>
  <c r="P50" i="5"/>
  <c r="W49" i="5"/>
  <c r="P49" i="5"/>
  <c r="W48" i="5"/>
  <c r="P48" i="5"/>
  <c r="W47" i="5"/>
  <c r="P47" i="5"/>
  <c r="W46" i="5"/>
  <c r="P46" i="5"/>
  <c r="S45" i="5"/>
  <c r="M45" i="5"/>
  <c r="S44" i="5"/>
  <c r="M44" i="5"/>
  <c r="S43" i="5"/>
  <c r="M43" i="5"/>
  <c r="S42" i="5"/>
  <c r="M42" i="5"/>
  <c r="S41" i="5"/>
  <c r="M41" i="5"/>
  <c r="S40" i="5"/>
  <c r="M40" i="5"/>
  <c r="S39" i="5"/>
  <c r="M39" i="5"/>
  <c r="S38" i="5"/>
  <c r="M38" i="5"/>
  <c r="S37" i="5"/>
  <c r="M37" i="5"/>
  <c r="S36" i="5"/>
  <c r="M36" i="5"/>
  <c r="S35" i="5"/>
  <c r="M35" i="5"/>
  <c r="S34" i="5"/>
  <c r="M34" i="5"/>
  <c r="S33" i="5"/>
  <c r="M33" i="5"/>
  <c r="S32" i="5"/>
  <c r="M32" i="5"/>
  <c r="S31" i="5"/>
  <c r="M31" i="5"/>
  <c r="S30" i="5"/>
  <c r="M30" i="5"/>
  <c r="S29" i="5"/>
  <c r="M29" i="5"/>
  <c r="S28" i="5"/>
  <c r="M28" i="5"/>
  <c r="S27" i="5"/>
  <c r="M27" i="5"/>
  <c r="S26" i="5"/>
  <c r="M26" i="5"/>
  <c r="S25" i="5"/>
  <c r="M25" i="5"/>
  <c r="S24" i="5"/>
  <c r="M24" i="5"/>
  <c r="S23" i="5"/>
  <c r="M23" i="5"/>
  <c r="S22" i="5"/>
  <c r="M22" i="5"/>
  <c r="S21" i="5"/>
  <c r="M21" i="5"/>
  <c r="S20" i="5"/>
  <c r="M20" i="5"/>
  <c r="S19" i="5"/>
  <c r="M19" i="5"/>
  <c r="S18" i="5"/>
  <c r="M18" i="5"/>
  <c r="S17" i="5"/>
  <c r="M17" i="5"/>
  <c r="S16" i="5"/>
  <c r="M16" i="5"/>
  <c r="S15" i="5"/>
  <c r="M15" i="5"/>
  <c r="S14" i="5"/>
  <c r="M14" i="5"/>
  <c r="F14" i="5"/>
  <c r="F15" i="5" s="1"/>
  <c r="U15" i="5" s="1"/>
  <c r="D14" i="5"/>
  <c r="U13" i="5"/>
  <c r="T13" i="5"/>
  <c r="S13" i="5"/>
  <c r="M13" i="5"/>
  <c r="J13" i="5"/>
  <c r="N13" i="5" s="1"/>
  <c r="I13" i="5"/>
  <c r="G13" i="5"/>
  <c r="H13" i="5" s="1"/>
  <c r="H20" i="12" l="1"/>
  <c r="I20" i="12"/>
  <c r="H22" i="12"/>
  <c r="I22" i="12"/>
  <c r="J14" i="7"/>
  <c r="N14" i="7" s="1"/>
  <c r="G14" i="7"/>
  <c r="H14" i="7" s="1"/>
  <c r="D15" i="7"/>
  <c r="T14" i="7"/>
  <c r="I14" i="7"/>
  <c r="F15" i="7"/>
  <c r="F16" i="6"/>
  <c r="T14" i="6"/>
  <c r="G14" i="6"/>
  <c r="H14" i="6" s="1"/>
  <c r="D15" i="6"/>
  <c r="I14" i="6"/>
  <c r="J14" i="5"/>
  <c r="N14" i="5" s="1"/>
  <c r="I14" i="5"/>
  <c r="D15" i="5"/>
  <c r="T14" i="5"/>
  <c r="G14" i="5"/>
  <c r="H14" i="5" s="1"/>
  <c r="F16" i="5"/>
  <c r="U14" i="5"/>
  <c r="U15" i="7" l="1"/>
  <c r="F16" i="7"/>
  <c r="D16" i="7"/>
  <c r="G15" i="7"/>
  <c r="H15" i="7" s="1"/>
  <c r="T15" i="7"/>
  <c r="I15" i="7"/>
  <c r="J15" i="7"/>
  <c r="N15" i="7" s="1"/>
  <c r="U16" i="6"/>
  <c r="F17" i="6"/>
  <c r="D16" i="6"/>
  <c r="J15" i="6"/>
  <c r="N15" i="6" s="1"/>
  <c r="G15" i="6"/>
  <c r="H15" i="6" s="1"/>
  <c r="T15" i="6"/>
  <c r="I15" i="6"/>
  <c r="F17" i="5"/>
  <c r="U16" i="5"/>
  <c r="D16" i="5"/>
  <c r="T15" i="5"/>
  <c r="G15" i="5"/>
  <c r="H15" i="5" s="1"/>
  <c r="J15" i="5"/>
  <c r="N15" i="5" s="1"/>
  <c r="I15" i="5"/>
  <c r="D17" i="7" l="1"/>
  <c r="I16" i="7"/>
  <c r="G16" i="7"/>
  <c r="H16" i="7" s="1"/>
  <c r="J16" i="7"/>
  <c r="N16" i="7" s="1"/>
  <c r="T16" i="7"/>
  <c r="F17" i="7"/>
  <c r="U16" i="7"/>
  <c r="J16" i="6"/>
  <c r="N16" i="6" s="1"/>
  <c r="D17" i="6"/>
  <c r="I16" i="6"/>
  <c r="G16" i="6"/>
  <c r="H16" i="6" s="1"/>
  <c r="T16" i="6"/>
  <c r="F18" i="6"/>
  <c r="U17" i="6"/>
  <c r="F18" i="5"/>
  <c r="U17" i="5"/>
  <c r="J16" i="5"/>
  <c r="N16" i="5" s="1"/>
  <c r="D17" i="5"/>
  <c r="I16" i="5"/>
  <c r="T16" i="5"/>
  <c r="G16" i="5"/>
  <c r="H16" i="5" s="1"/>
  <c r="F18" i="7" l="1"/>
  <c r="U17" i="7"/>
  <c r="J17" i="7"/>
  <c r="N17" i="7" s="1"/>
  <c r="I17" i="7"/>
  <c r="D18" i="7"/>
  <c r="G17" i="7"/>
  <c r="H17" i="7" s="1"/>
  <c r="T17" i="7"/>
  <c r="U18" i="6"/>
  <c r="F19" i="6"/>
  <c r="J17" i="6"/>
  <c r="N17" i="6" s="1"/>
  <c r="I17" i="6"/>
  <c r="D18" i="6"/>
  <c r="G17" i="6"/>
  <c r="H17" i="6" s="1"/>
  <c r="T17" i="6"/>
  <c r="J17" i="5"/>
  <c r="N17" i="5" s="1"/>
  <c r="I17" i="5"/>
  <c r="D18" i="5"/>
  <c r="G17" i="5"/>
  <c r="H17" i="5" s="1"/>
  <c r="T17" i="5"/>
  <c r="U18" i="5"/>
  <c r="F19" i="5"/>
  <c r="G18" i="7" l="1"/>
  <c r="H18" i="7" s="1"/>
  <c r="T18" i="7"/>
  <c r="J18" i="7"/>
  <c r="N18" i="7" s="1"/>
  <c r="I18" i="7"/>
  <c r="D19" i="7"/>
  <c r="U18" i="7"/>
  <c r="F19" i="7"/>
  <c r="G18" i="6"/>
  <c r="T18" i="6"/>
  <c r="I18" i="6"/>
  <c r="J18" i="6"/>
  <c r="N18" i="6" s="1"/>
  <c r="D19" i="6"/>
  <c r="H18" i="6"/>
  <c r="F20" i="6"/>
  <c r="U19" i="6"/>
  <c r="F20" i="5"/>
  <c r="U19" i="5"/>
  <c r="G18" i="5"/>
  <c r="H18" i="5" s="1"/>
  <c r="T18" i="5"/>
  <c r="J18" i="5"/>
  <c r="N18" i="5" s="1"/>
  <c r="D19" i="5"/>
  <c r="I18" i="5"/>
  <c r="U19" i="7" l="1"/>
  <c r="F20" i="7"/>
  <c r="G19" i="7"/>
  <c r="H19" i="7" s="1"/>
  <c r="J19" i="7"/>
  <c r="N19" i="7" s="1"/>
  <c r="D20" i="7"/>
  <c r="T19" i="7"/>
  <c r="I19" i="7"/>
  <c r="F21" i="6"/>
  <c r="U20" i="6"/>
  <c r="T19" i="6"/>
  <c r="J19" i="6"/>
  <c r="N19" i="6" s="1"/>
  <c r="I19" i="6"/>
  <c r="D20" i="6"/>
  <c r="G19" i="6"/>
  <c r="H19" i="6" s="1"/>
  <c r="J19" i="5"/>
  <c r="N19" i="5" s="1"/>
  <c r="I19" i="5"/>
  <c r="D20" i="5"/>
  <c r="G19" i="5"/>
  <c r="H19" i="5" s="1"/>
  <c r="T19" i="5"/>
  <c r="F21" i="5"/>
  <c r="U20" i="5"/>
  <c r="I20" i="7" l="1"/>
  <c r="D21" i="7"/>
  <c r="G20" i="7"/>
  <c r="H20" i="7" s="1"/>
  <c r="J20" i="7"/>
  <c r="N20" i="7" s="1"/>
  <c r="T20" i="7"/>
  <c r="F21" i="7"/>
  <c r="U20" i="7"/>
  <c r="F22" i="6"/>
  <c r="U21" i="6"/>
  <c r="I20" i="6"/>
  <c r="G20" i="6"/>
  <c r="D21" i="6"/>
  <c r="H20" i="6"/>
  <c r="T20" i="6"/>
  <c r="J20" i="6"/>
  <c r="N20" i="6" s="1"/>
  <c r="F22" i="5"/>
  <c r="U21" i="5"/>
  <c r="I20" i="5"/>
  <c r="T20" i="5"/>
  <c r="D21" i="5"/>
  <c r="G20" i="5"/>
  <c r="H20" i="5" s="1"/>
  <c r="J20" i="5"/>
  <c r="N20" i="5" s="1"/>
  <c r="U21" i="7" l="1"/>
  <c r="F22" i="7"/>
  <c r="T21" i="7"/>
  <c r="J21" i="7"/>
  <c r="N21" i="7" s="1"/>
  <c r="G21" i="7"/>
  <c r="H21" i="7" s="1"/>
  <c r="D22" i="7"/>
  <c r="I21" i="7"/>
  <c r="T21" i="6"/>
  <c r="I21" i="6"/>
  <c r="D22" i="6"/>
  <c r="J21" i="6"/>
  <c r="N21" i="6" s="1"/>
  <c r="G21" i="6"/>
  <c r="H21" i="6" s="1"/>
  <c r="F23" i="6"/>
  <c r="U22" i="6"/>
  <c r="F23" i="5"/>
  <c r="U22" i="5"/>
  <c r="T21" i="5"/>
  <c r="J21" i="5"/>
  <c r="N21" i="5" s="1"/>
  <c r="I21" i="5"/>
  <c r="G21" i="5"/>
  <c r="H21" i="5" s="1"/>
  <c r="D22" i="5"/>
  <c r="F23" i="7" l="1"/>
  <c r="U22" i="7"/>
  <c r="J22" i="7"/>
  <c r="N22" i="7" s="1"/>
  <c r="G22" i="7"/>
  <c r="H22" i="7" s="1"/>
  <c r="T22" i="7"/>
  <c r="I22" i="7"/>
  <c r="D23" i="7"/>
  <c r="J22" i="6"/>
  <c r="N22" i="6" s="1"/>
  <c r="I22" i="6"/>
  <c r="D23" i="6"/>
  <c r="T22" i="6"/>
  <c r="G22" i="6"/>
  <c r="H22" i="6" s="1"/>
  <c r="U23" i="6"/>
  <c r="F24" i="6"/>
  <c r="U23" i="5"/>
  <c r="F24" i="5"/>
  <c r="I22" i="5"/>
  <c r="D23" i="5"/>
  <c r="J22" i="5"/>
  <c r="N22" i="5" s="1"/>
  <c r="G22" i="5"/>
  <c r="H22" i="5" s="1"/>
  <c r="T22" i="5"/>
  <c r="D24" i="7" l="1"/>
  <c r="J23" i="7"/>
  <c r="N23" i="7" s="1"/>
  <c r="G23" i="7"/>
  <c r="H23" i="7" s="1"/>
  <c r="T23" i="7"/>
  <c r="I23" i="7"/>
  <c r="U23" i="7"/>
  <c r="F24" i="7"/>
  <c r="D24" i="6"/>
  <c r="G23" i="6"/>
  <c r="H23" i="6" s="1"/>
  <c r="T23" i="6"/>
  <c r="J23" i="6"/>
  <c r="N23" i="6" s="1"/>
  <c r="I23" i="6"/>
  <c r="U24" i="6"/>
  <c r="F25" i="6"/>
  <c r="F25" i="5"/>
  <c r="U24" i="5"/>
  <c r="D24" i="5"/>
  <c r="T23" i="5"/>
  <c r="G23" i="5"/>
  <c r="H23" i="5" s="1"/>
  <c r="I23" i="5"/>
  <c r="J23" i="5"/>
  <c r="N23" i="5" s="1"/>
  <c r="U24" i="7" l="1"/>
  <c r="F25" i="7"/>
  <c r="G24" i="7"/>
  <c r="H24" i="7" s="1"/>
  <c r="D25" i="7"/>
  <c r="J24" i="7"/>
  <c r="N24" i="7" s="1"/>
  <c r="I24" i="7"/>
  <c r="T24" i="7"/>
  <c r="F26" i="6"/>
  <c r="U25" i="6"/>
  <c r="J24" i="6"/>
  <c r="N24" i="6" s="1"/>
  <c r="I24" i="6"/>
  <c r="D25" i="6"/>
  <c r="G24" i="6"/>
  <c r="H24" i="6" s="1"/>
  <c r="T24" i="6"/>
  <c r="J24" i="5"/>
  <c r="N24" i="5" s="1"/>
  <c r="I24" i="5"/>
  <c r="D25" i="5"/>
  <c r="T24" i="5"/>
  <c r="G24" i="5"/>
  <c r="H24" i="5" s="1"/>
  <c r="U25" i="5"/>
  <c r="F26" i="5"/>
  <c r="F26" i="7" l="1"/>
  <c r="U25" i="7"/>
  <c r="J25" i="7"/>
  <c r="N25" i="7" s="1"/>
  <c r="T25" i="7"/>
  <c r="I25" i="7"/>
  <c r="D26" i="7"/>
  <c r="G25" i="7"/>
  <c r="H25" i="7" s="1"/>
  <c r="U26" i="6"/>
  <c r="F27" i="6"/>
  <c r="J25" i="6"/>
  <c r="N25" i="6" s="1"/>
  <c r="I25" i="6"/>
  <c r="D26" i="6"/>
  <c r="G25" i="6"/>
  <c r="H25" i="6" s="1"/>
  <c r="T25" i="6"/>
  <c r="U26" i="5"/>
  <c r="F27" i="5"/>
  <c r="J25" i="5"/>
  <c r="N25" i="5" s="1"/>
  <c r="D26" i="5"/>
  <c r="I25" i="5"/>
  <c r="G25" i="5"/>
  <c r="H25" i="5" s="1"/>
  <c r="T25" i="5"/>
  <c r="G26" i="7" l="1"/>
  <c r="H26" i="7" s="1"/>
  <c r="T26" i="7"/>
  <c r="D27" i="7"/>
  <c r="J26" i="7"/>
  <c r="N26" i="7" s="1"/>
  <c r="I26" i="7"/>
  <c r="U26" i="7"/>
  <c r="F27" i="7"/>
  <c r="G26" i="6"/>
  <c r="T26" i="6"/>
  <c r="J26" i="6"/>
  <c r="N26" i="6" s="1"/>
  <c r="D27" i="6"/>
  <c r="H26" i="6"/>
  <c r="I26" i="6"/>
  <c r="F28" i="6"/>
  <c r="U27" i="6"/>
  <c r="G26" i="5"/>
  <c r="H26" i="5" s="1"/>
  <c r="T26" i="5"/>
  <c r="J26" i="5"/>
  <c r="N26" i="5" s="1"/>
  <c r="I26" i="5"/>
  <c r="D27" i="5"/>
  <c r="F28" i="5"/>
  <c r="U27" i="5"/>
  <c r="U27" i="7" l="1"/>
  <c r="F28" i="7"/>
  <c r="G27" i="7"/>
  <c r="H27" i="7" s="1"/>
  <c r="D28" i="7"/>
  <c r="J27" i="7"/>
  <c r="N27" i="7" s="1"/>
  <c r="T27" i="7"/>
  <c r="I27" i="7"/>
  <c r="F29" i="6"/>
  <c r="U28" i="6"/>
  <c r="J27" i="6"/>
  <c r="N27" i="6" s="1"/>
  <c r="I27" i="6"/>
  <c r="D28" i="6"/>
  <c r="G27" i="6"/>
  <c r="H27" i="6" s="1"/>
  <c r="T27" i="6"/>
  <c r="F29" i="5"/>
  <c r="U28" i="5"/>
  <c r="J27" i="5"/>
  <c r="N27" i="5" s="1"/>
  <c r="I27" i="5"/>
  <c r="D28" i="5"/>
  <c r="G27" i="5"/>
  <c r="H27" i="5" s="1"/>
  <c r="T27" i="5"/>
  <c r="I28" i="7" l="1"/>
  <c r="J28" i="7"/>
  <c r="N28" i="7" s="1"/>
  <c r="D29" i="7"/>
  <c r="G28" i="7"/>
  <c r="H28" i="7" s="1"/>
  <c r="T28" i="7"/>
  <c r="F29" i="7"/>
  <c r="U28" i="7"/>
  <c r="I28" i="6"/>
  <c r="D29" i="6"/>
  <c r="G28" i="6"/>
  <c r="H28" i="6" s="1"/>
  <c r="T28" i="6"/>
  <c r="J28" i="6"/>
  <c r="N28" i="6" s="1"/>
  <c r="F30" i="6"/>
  <c r="U29" i="6"/>
  <c r="I28" i="5"/>
  <c r="D29" i="5"/>
  <c r="G28" i="5"/>
  <c r="H28" i="5" s="1"/>
  <c r="T28" i="5"/>
  <c r="J28" i="5"/>
  <c r="N28" i="5" s="1"/>
  <c r="F30" i="5"/>
  <c r="U29" i="5"/>
  <c r="F30" i="7" l="1"/>
  <c r="U29" i="7"/>
  <c r="T29" i="7"/>
  <c r="I29" i="7"/>
  <c r="D30" i="7"/>
  <c r="G29" i="7"/>
  <c r="H29" i="7" s="1"/>
  <c r="J29" i="7"/>
  <c r="N29" i="7" s="1"/>
  <c r="F31" i="6"/>
  <c r="U30" i="6"/>
  <c r="T29" i="6"/>
  <c r="D30" i="6"/>
  <c r="I29" i="6"/>
  <c r="J29" i="6"/>
  <c r="N29" i="6" s="1"/>
  <c r="G29" i="6"/>
  <c r="H29" i="6" s="1"/>
  <c r="F31" i="5"/>
  <c r="U30" i="5"/>
  <c r="T29" i="5"/>
  <c r="J29" i="5"/>
  <c r="N29" i="5" s="1"/>
  <c r="I29" i="5"/>
  <c r="D30" i="5"/>
  <c r="G29" i="5"/>
  <c r="H29" i="5" s="1"/>
  <c r="J30" i="7" l="1"/>
  <c r="N30" i="7" s="1"/>
  <c r="I30" i="7"/>
  <c r="G30" i="7"/>
  <c r="H30" i="7" s="1"/>
  <c r="T30" i="7"/>
  <c r="D31" i="7"/>
  <c r="U30" i="7"/>
  <c r="F31" i="7"/>
  <c r="J30" i="6"/>
  <c r="N30" i="6" s="1"/>
  <c r="I30" i="6"/>
  <c r="D31" i="6"/>
  <c r="T30" i="6"/>
  <c r="G30" i="6"/>
  <c r="H30" i="6" s="1"/>
  <c r="U31" i="6"/>
  <c r="F32" i="6"/>
  <c r="U31" i="5"/>
  <c r="F32" i="5"/>
  <c r="I30" i="5"/>
  <c r="J30" i="5"/>
  <c r="N30" i="5" s="1"/>
  <c r="D31" i="5"/>
  <c r="G30" i="5"/>
  <c r="H30" i="5" s="1"/>
  <c r="T30" i="5"/>
  <c r="D32" i="7" l="1"/>
  <c r="G31" i="7"/>
  <c r="H31" i="7" s="1"/>
  <c r="J31" i="7"/>
  <c r="N31" i="7" s="1"/>
  <c r="I31" i="7"/>
  <c r="T31" i="7"/>
  <c r="U31" i="7"/>
  <c r="F32" i="7"/>
  <c r="F33" i="6"/>
  <c r="U32" i="6"/>
  <c r="D32" i="6"/>
  <c r="G31" i="6"/>
  <c r="H31" i="6" s="1"/>
  <c r="T31" i="6"/>
  <c r="J31" i="6"/>
  <c r="N31" i="6" s="1"/>
  <c r="I31" i="6"/>
  <c r="D32" i="5"/>
  <c r="T31" i="5"/>
  <c r="G31" i="5"/>
  <c r="H31" i="5" s="1"/>
  <c r="J31" i="5"/>
  <c r="N31" i="5" s="1"/>
  <c r="I31" i="5"/>
  <c r="U32" i="5"/>
  <c r="F33" i="5"/>
  <c r="U32" i="7" l="1"/>
  <c r="F33" i="7"/>
  <c r="F34" i="7" s="1"/>
  <c r="I32" i="7"/>
  <c r="T32" i="7"/>
  <c r="D33" i="7"/>
  <c r="G32" i="7"/>
  <c r="H32" i="7" s="1"/>
  <c r="J32" i="7"/>
  <c r="N32" i="7" s="1"/>
  <c r="F34" i="6"/>
  <c r="U33" i="6"/>
  <c r="G32" i="6"/>
  <c r="J32" i="6"/>
  <c r="N32" i="6" s="1"/>
  <c r="H32" i="6"/>
  <c r="I32" i="6"/>
  <c r="D33" i="6"/>
  <c r="T32" i="6"/>
  <c r="F34" i="5"/>
  <c r="U33" i="5"/>
  <c r="G32" i="5"/>
  <c r="H32" i="5" s="1"/>
  <c r="J32" i="5"/>
  <c r="N32" i="5" s="1"/>
  <c r="I32" i="5"/>
  <c r="D33" i="5"/>
  <c r="T32" i="5"/>
  <c r="J33" i="7" l="1"/>
  <c r="N33" i="7" s="1"/>
  <c r="I33" i="7"/>
  <c r="D34" i="7"/>
  <c r="G33" i="7"/>
  <c r="H33" i="7" s="1"/>
  <c r="T33" i="7"/>
  <c r="U33" i="7"/>
  <c r="J33" i="6"/>
  <c r="N33" i="6" s="1"/>
  <c r="I33" i="6"/>
  <c r="D34" i="6"/>
  <c r="G33" i="6"/>
  <c r="H33" i="6" s="1"/>
  <c r="T33" i="6"/>
  <c r="U34" i="6"/>
  <c r="F35" i="6"/>
  <c r="J33" i="5"/>
  <c r="N33" i="5" s="1"/>
  <c r="I33" i="5"/>
  <c r="D34" i="5"/>
  <c r="G33" i="5"/>
  <c r="H33" i="5" s="1"/>
  <c r="T33" i="5"/>
  <c r="U34" i="5"/>
  <c r="F35" i="5"/>
  <c r="U34" i="7" l="1"/>
  <c r="F35" i="7"/>
  <c r="G34" i="7"/>
  <c r="H34" i="7" s="1"/>
  <c r="J34" i="7"/>
  <c r="N34" i="7" s="1"/>
  <c r="T34" i="7"/>
  <c r="I34" i="7"/>
  <c r="D35" i="7"/>
  <c r="G34" i="6"/>
  <c r="H34" i="6" s="1"/>
  <c r="T34" i="6"/>
  <c r="J34" i="6"/>
  <c r="N34" i="6" s="1"/>
  <c r="I34" i="6"/>
  <c r="D35" i="6"/>
  <c r="F36" i="6"/>
  <c r="U35" i="6"/>
  <c r="G34" i="5"/>
  <c r="H34" i="5" s="1"/>
  <c r="T34" i="5"/>
  <c r="J34" i="5"/>
  <c r="N34" i="5" s="1"/>
  <c r="I34" i="5"/>
  <c r="D35" i="5"/>
  <c r="F36" i="5"/>
  <c r="U35" i="5"/>
  <c r="T35" i="7" l="1"/>
  <c r="G35" i="7"/>
  <c r="H35" i="7" s="1"/>
  <c r="J35" i="7"/>
  <c r="N35" i="7" s="1"/>
  <c r="D36" i="7"/>
  <c r="I35" i="7"/>
  <c r="U35" i="7"/>
  <c r="F36" i="7"/>
  <c r="F37" i="6"/>
  <c r="U36" i="6"/>
  <c r="J35" i="6"/>
  <c r="N35" i="6" s="1"/>
  <c r="I35" i="6"/>
  <c r="T35" i="6"/>
  <c r="D36" i="6"/>
  <c r="G35" i="6"/>
  <c r="H35" i="6" s="1"/>
  <c r="F37" i="5"/>
  <c r="U36" i="5"/>
  <c r="J35" i="5"/>
  <c r="N35" i="5" s="1"/>
  <c r="I35" i="5"/>
  <c r="T35" i="5"/>
  <c r="D36" i="5"/>
  <c r="G35" i="5"/>
  <c r="H35" i="5" s="1"/>
  <c r="F37" i="7" l="1"/>
  <c r="U36" i="7"/>
  <c r="I36" i="7"/>
  <c r="J36" i="7"/>
  <c r="N36" i="7" s="1"/>
  <c r="D37" i="7"/>
  <c r="G36" i="7"/>
  <c r="H36" i="7" s="1"/>
  <c r="T36" i="7"/>
  <c r="I36" i="6"/>
  <c r="D37" i="6"/>
  <c r="G36" i="6"/>
  <c r="H36" i="6" s="1"/>
  <c r="T36" i="6"/>
  <c r="J36" i="6"/>
  <c r="N36" i="6" s="1"/>
  <c r="F38" i="6"/>
  <c r="U37" i="6"/>
  <c r="I36" i="5"/>
  <c r="D37" i="5"/>
  <c r="G36" i="5"/>
  <c r="H36" i="5" s="1"/>
  <c r="T36" i="5"/>
  <c r="J36" i="5"/>
  <c r="N36" i="5" s="1"/>
  <c r="F38" i="5"/>
  <c r="U37" i="5"/>
  <c r="U37" i="7" l="1"/>
  <c r="F38" i="7"/>
  <c r="T37" i="7"/>
  <c r="J37" i="7"/>
  <c r="N37" i="7" s="1"/>
  <c r="D38" i="7"/>
  <c r="G37" i="7"/>
  <c r="H37" i="7" s="1"/>
  <c r="I37" i="7"/>
  <c r="F39" i="6"/>
  <c r="U38" i="6"/>
  <c r="T37" i="6"/>
  <c r="I37" i="6"/>
  <c r="D38" i="6"/>
  <c r="J37" i="6"/>
  <c r="N37" i="6" s="1"/>
  <c r="G37" i="6"/>
  <c r="H37" i="6" s="1"/>
  <c r="F39" i="5"/>
  <c r="U38" i="5"/>
  <c r="T37" i="5"/>
  <c r="D38" i="5"/>
  <c r="J37" i="5"/>
  <c r="N37" i="5" s="1"/>
  <c r="I37" i="5"/>
  <c r="G37" i="5"/>
  <c r="H37" i="5" s="1"/>
  <c r="G38" i="7" l="1"/>
  <c r="H38" i="7" s="1"/>
  <c r="J38" i="7"/>
  <c r="N38" i="7" s="1"/>
  <c r="T38" i="7"/>
  <c r="I38" i="7"/>
  <c r="D39" i="7"/>
  <c r="F39" i="7"/>
  <c r="U38" i="7"/>
  <c r="J38" i="6"/>
  <c r="N38" i="6" s="1"/>
  <c r="I38" i="6"/>
  <c r="D39" i="6"/>
  <c r="T38" i="6"/>
  <c r="G38" i="6"/>
  <c r="H38" i="6" s="1"/>
  <c r="U39" i="6"/>
  <c r="F40" i="6"/>
  <c r="J38" i="5"/>
  <c r="N38" i="5" s="1"/>
  <c r="I38" i="5"/>
  <c r="D39" i="5"/>
  <c r="G38" i="5"/>
  <c r="H38" i="5" s="1"/>
  <c r="T38" i="5"/>
  <c r="U39" i="5"/>
  <c r="F40" i="5"/>
  <c r="U39" i="7" l="1"/>
  <c r="F40" i="7"/>
  <c r="D40" i="7"/>
  <c r="J39" i="7"/>
  <c r="N39" i="7" s="1"/>
  <c r="G39" i="7"/>
  <c r="H39" i="7" s="1"/>
  <c r="T39" i="7"/>
  <c r="I39" i="7"/>
  <c r="F41" i="6"/>
  <c r="U40" i="6"/>
  <c r="D40" i="6"/>
  <c r="G39" i="6"/>
  <c r="H39" i="6" s="1"/>
  <c r="T39" i="6"/>
  <c r="J39" i="6"/>
  <c r="N39" i="6" s="1"/>
  <c r="I39" i="6"/>
  <c r="F41" i="5"/>
  <c r="U40" i="5"/>
  <c r="D40" i="5"/>
  <c r="G39" i="5"/>
  <c r="H39" i="5" s="1"/>
  <c r="T39" i="5"/>
  <c r="J39" i="5"/>
  <c r="N39" i="5" s="1"/>
  <c r="I39" i="5"/>
  <c r="I40" i="7" l="1"/>
  <c r="D41" i="7"/>
  <c r="J40" i="7"/>
  <c r="N40" i="7" s="1"/>
  <c r="G40" i="7"/>
  <c r="H40" i="7" s="1"/>
  <c r="T40" i="7"/>
  <c r="F41" i="7"/>
  <c r="U40" i="7"/>
  <c r="J40" i="6"/>
  <c r="N40" i="6" s="1"/>
  <c r="G40" i="6"/>
  <c r="H40" i="6" s="1"/>
  <c r="I40" i="6"/>
  <c r="D41" i="6"/>
  <c r="T40" i="6"/>
  <c r="F42" i="6"/>
  <c r="U41" i="6"/>
  <c r="G40" i="5"/>
  <c r="H40" i="5" s="1"/>
  <c r="J40" i="5"/>
  <c r="N40" i="5" s="1"/>
  <c r="I40" i="5"/>
  <c r="D41" i="5"/>
  <c r="T40" i="5"/>
  <c r="F42" i="5"/>
  <c r="U41" i="5"/>
  <c r="F42" i="7" l="1"/>
  <c r="U41" i="7"/>
  <c r="J41" i="7"/>
  <c r="N41" i="7" s="1"/>
  <c r="T41" i="7"/>
  <c r="I41" i="7"/>
  <c r="D42" i="7"/>
  <c r="G41" i="7"/>
  <c r="H41" i="7" s="1"/>
  <c r="J41" i="6"/>
  <c r="N41" i="6" s="1"/>
  <c r="I41" i="6"/>
  <c r="D42" i="6"/>
  <c r="G41" i="6"/>
  <c r="H41" i="6" s="1"/>
  <c r="T41" i="6"/>
  <c r="U42" i="6"/>
  <c r="F43" i="6"/>
  <c r="U42" i="5"/>
  <c r="F43" i="5"/>
  <c r="J41" i="5"/>
  <c r="N41" i="5" s="1"/>
  <c r="D42" i="5"/>
  <c r="I41" i="5"/>
  <c r="G41" i="5"/>
  <c r="H41" i="5" s="1"/>
  <c r="T41" i="5"/>
  <c r="G42" i="7" l="1"/>
  <c r="H42" i="7" s="1"/>
  <c r="I42" i="7"/>
  <c r="T42" i="7"/>
  <c r="J42" i="7"/>
  <c r="N42" i="7" s="1"/>
  <c r="D43" i="7"/>
  <c r="U42" i="7"/>
  <c r="F43" i="7"/>
  <c r="F44" i="6"/>
  <c r="U43" i="6"/>
  <c r="G42" i="6"/>
  <c r="T42" i="6"/>
  <c r="J42" i="6"/>
  <c r="N42" i="6" s="1"/>
  <c r="D43" i="6"/>
  <c r="H42" i="6"/>
  <c r="I42" i="6"/>
  <c r="G42" i="5"/>
  <c r="H42" i="5" s="1"/>
  <c r="T42" i="5"/>
  <c r="I42" i="5"/>
  <c r="J42" i="5"/>
  <c r="N42" i="5" s="1"/>
  <c r="D43" i="5"/>
  <c r="F44" i="5"/>
  <c r="U43" i="5"/>
  <c r="U43" i="7" l="1"/>
  <c r="F44" i="7"/>
  <c r="G43" i="7"/>
  <c r="H43" i="7" s="1"/>
  <c r="J43" i="7"/>
  <c r="N43" i="7" s="1"/>
  <c r="I43" i="7"/>
  <c r="D44" i="7"/>
  <c r="T43" i="7"/>
  <c r="J43" i="6"/>
  <c r="N43" i="6" s="1"/>
  <c r="I43" i="6"/>
  <c r="T43" i="6"/>
  <c r="D44" i="6"/>
  <c r="G43" i="6"/>
  <c r="H43" i="6" s="1"/>
  <c r="F45" i="6"/>
  <c r="U44" i="6"/>
  <c r="F45" i="5"/>
  <c r="U44" i="5"/>
  <c r="J43" i="5"/>
  <c r="N43" i="5" s="1"/>
  <c r="I43" i="5"/>
  <c r="D44" i="5"/>
  <c r="G43" i="5"/>
  <c r="H43" i="5" s="1"/>
  <c r="T43" i="5"/>
  <c r="I44" i="7" l="1"/>
  <c r="D45" i="7"/>
  <c r="J44" i="7"/>
  <c r="N44" i="7" s="1"/>
  <c r="G44" i="7"/>
  <c r="H44" i="7" s="1"/>
  <c r="T44" i="7"/>
  <c r="F45" i="7"/>
  <c r="U44" i="7"/>
  <c r="F46" i="6"/>
  <c r="F47" i="6" s="1"/>
  <c r="F48" i="6" s="1"/>
  <c r="F49" i="6" s="1"/>
  <c r="F50" i="6" s="1"/>
  <c r="U45" i="6"/>
  <c r="U53" i="6" s="1"/>
  <c r="I44" i="6"/>
  <c r="D45" i="6"/>
  <c r="G44" i="6"/>
  <c r="H44" i="6" s="1"/>
  <c r="T44" i="6"/>
  <c r="J44" i="6"/>
  <c r="N44" i="6" s="1"/>
  <c r="I44" i="5"/>
  <c r="G44" i="5"/>
  <c r="H44" i="5" s="1"/>
  <c r="D45" i="5"/>
  <c r="T44" i="5"/>
  <c r="J44" i="5"/>
  <c r="N44" i="5" s="1"/>
  <c r="F46" i="5"/>
  <c r="F47" i="5" s="1"/>
  <c r="F48" i="5" s="1"/>
  <c r="F49" i="5" s="1"/>
  <c r="F50" i="5" s="1"/>
  <c r="U45" i="5"/>
  <c r="U53" i="5" s="1"/>
  <c r="F46" i="7" l="1"/>
  <c r="F47" i="7" s="1"/>
  <c r="F48" i="7" s="1"/>
  <c r="F49" i="7" s="1"/>
  <c r="F50" i="7" s="1"/>
  <c r="U45" i="7"/>
  <c r="U53" i="7" s="1"/>
  <c r="Y46" i="7" s="1"/>
  <c r="T45" i="7"/>
  <c r="T53" i="7" s="1"/>
  <c r="X46" i="7" s="1"/>
  <c r="J45" i="7"/>
  <c r="N45" i="7" s="1"/>
  <c r="N53" i="7" s="1"/>
  <c r="Q46" i="7" s="1"/>
  <c r="G45" i="7"/>
  <c r="H45" i="7" s="1"/>
  <c r="I45" i="7"/>
  <c r="D46" i="7"/>
  <c r="Y49" i="6"/>
  <c r="Y50" i="6"/>
  <c r="Y46" i="6"/>
  <c r="Y48" i="6"/>
  <c r="Y47" i="6"/>
  <c r="T45" i="6"/>
  <c r="T53" i="6" s="1"/>
  <c r="D46" i="6"/>
  <c r="J45" i="6"/>
  <c r="N45" i="6" s="1"/>
  <c r="N53" i="6" s="1"/>
  <c r="I45" i="6"/>
  <c r="G45" i="6"/>
  <c r="H45" i="6" s="1"/>
  <c r="Y49" i="5"/>
  <c r="Y46" i="5"/>
  <c r="Y47" i="5"/>
  <c r="Y48" i="5"/>
  <c r="Y50" i="5"/>
  <c r="T45" i="5"/>
  <c r="T53" i="5" s="1"/>
  <c r="D46" i="5"/>
  <c r="J45" i="5"/>
  <c r="N45" i="5" s="1"/>
  <c r="N53" i="5" s="1"/>
  <c r="I45" i="5"/>
  <c r="G45" i="5"/>
  <c r="H45" i="5" s="1"/>
  <c r="Q50" i="7" l="1"/>
  <c r="Q49" i="7"/>
  <c r="Q47" i="7"/>
  <c r="Q48" i="7"/>
  <c r="Y50" i="7"/>
  <c r="Y49" i="7"/>
  <c r="Y47" i="7"/>
  <c r="Y48" i="7"/>
  <c r="J46" i="7"/>
  <c r="G46" i="7"/>
  <c r="H46" i="7" s="1"/>
  <c r="D47" i="7"/>
  <c r="I46" i="7"/>
  <c r="X50" i="7"/>
  <c r="Z50" i="7" s="1"/>
  <c r="X48" i="7"/>
  <c r="X49" i="7"/>
  <c r="X47" i="7"/>
  <c r="X49" i="6"/>
  <c r="Z49" i="6" s="1"/>
  <c r="X46" i="6"/>
  <c r="Z46" i="6" s="1"/>
  <c r="X50" i="6"/>
  <c r="Z50" i="6" s="1"/>
  <c r="X48" i="6"/>
  <c r="Z48" i="6" s="1"/>
  <c r="X47" i="6"/>
  <c r="Z47" i="6" s="1"/>
  <c r="J46" i="6"/>
  <c r="D47" i="6"/>
  <c r="I46" i="6"/>
  <c r="G46" i="6"/>
  <c r="H46" i="6" s="1"/>
  <c r="Q48" i="6"/>
  <c r="Q50" i="6"/>
  <c r="Q47" i="6"/>
  <c r="Q49" i="6"/>
  <c r="Q46" i="6"/>
  <c r="X48" i="5"/>
  <c r="Z48" i="5" s="1"/>
  <c r="X46" i="5"/>
  <c r="Z46" i="5" s="1"/>
  <c r="X49" i="5"/>
  <c r="Z49" i="5" s="1"/>
  <c r="X47" i="5"/>
  <c r="Z47" i="5" s="1"/>
  <c r="X50" i="5"/>
  <c r="Z50" i="5" s="1"/>
  <c r="I46" i="5"/>
  <c r="J46" i="5"/>
  <c r="D47" i="5"/>
  <c r="G46" i="5"/>
  <c r="H46" i="5" s="1"/>
  <c r="Q48" i="5"/>
  <c r="Q46" i="5"/>
  <c r="Q47" i="5"/>
  <c r="Q49" i="5"/>
  <c r="Q50" i="5"/>
  <c r="Z48" i="7" l="1"/>
  <c r="Z49" i="7"/>
  <c r="Z47" i="7"/>
  <c r="G47" i="7"/>
  <c r="H47" i="7" s="1"/>
  <c r="D48" i="7"/>
  <c r="J47" i="7"/>
  <c r="I47" i="7"/>
  <c r="Z46" i="7"/>
  <c r="G47" i="6"/>
  <c r="J47" i="6"/>
  <c r="D48" i="6"/>
  <c r="I47" i="6"/>
  <c r="H47" i="6"/>
  <c r="G47" i="5"/>
  <c r="H47" i="5" s="1"/>
  <c r="I47" i="5"/>
  <c r="J47" i="5"/>
  <c r="D48" i="5"/>
  <c r="G48" i="7" l="1"/>
  <c r="H48" i="7" s="1"/>
  <c r="J48" i="7"/>
  <c r="D49" i="7"/>
  <c r="I48" i="7"/>
  <c r="J48" i="6"/>
  <c r="D49" i="6"/>
  <c r="I48" i="6"/>
  <c r="G48" i="6"/>
  <c r="H48" i="6" s="1"/>
  <c r="D49" i="5"/>
  <c r="J48" i="5"/>
  <c r="I48" i="5"/>
  <c r="G48" i="5"/>
  <c r="H48" i="5" s="1"/>
  <c r="G49" i="7" l="1"/>
  <c r="H49" i="7" s="1"/>
  <c r="J49" i="7"/>
  <c r="D50" i="7"/>
  <c r="I49" i="7"/>
  <c r="G49" i="6"/>
  <c r="D50" i="6"/>
  <c r="J49" i="6"/>
  <c r="I49" i="6"/>
  <c r="H49" i="6"/>
  <c r="G49" i="5"/>
  <c r="H49" i="5" s="1"/>
  <c r="D50" i="5"/>
  <c r="I49" i="5"/>
  <c r="J49" i="5"/>
  <c r="J50" i="7" l="1"/>
  <c r="I50" i="7"/>
  <c r="G50" i="7"/>
  <c r="H50" i="7" s="1"/>
  <c r="J50" i="6"/>
  <c r="I50" i="6"/>
  <c r="G50" i="6"/>
  <c r="H50" i="6" s="1"/>
  <c r="J50" i="5"/>
  <c r="I50" i="5"/>
  <c r="G50" i="5"/>
  <c r="H50" i="5" s="1"/>
</calcChain>
</file>

<file path=xl/sharedStrings.xml><?xml version="1.0" encoding="utf-8"?>
<sst xmlns="http://schemas.openxmlformats.org/spreadsheetml/2006/main" count="194" uniqueCount="91">
  <si>
    <t>Month</t>
  </si>
  <si>
    <t>Monthly growth from base</t>
  </si>
  <si>
    <t>Trend based forecast</t>
  </si>
  <si>
    <t>Inputs</t>
  </si>
  <si>
    <t>Forecast</t>
  </si>
  <si>
    <t>Forecast workings</t>
  </si>
  <si>
    <t>Segment based forecast</t>
  </si>
  <si>
    <t>Houses</t>
  </si>
  <si>
    <t>Units</t>
  </si>
  <si>
    <t>Average MWh/year</t>
  </si>
  <si>
    <t>House count</t>
  </si>
  <si>
    <t>Unit count</t>
  </si>
  <si>
    <t>total residences</t>
  </si>
  <si>
    <t>House prop'n of all residences</t>
  </si>
  <si>
    <t>House prop'n of all MWh</t>
  </si>
  <si>
    <t>MWh/yr</t>
  </si>
  <si>
    <t>Average MWh/yr</t>
  </si>
  <si>
    <t>Monthly rate of change of (MWh/yr)</t>
  </si>
  <si>
    <t>house MWh/yr</t>
  </si>
  <si>
    <t>unit MWh/yr</t>
  </si>
  <si>
    <t>Segment trend forecast</t>
  </si>
  <si>
    <t>Houses time series</t>
  </si>
  <si>
    <t>Units time series</t>
  </si>
  <si>
    <t>The hypothetical data shows house and unit count trends at 0.25% per month</t>
  </si>
  <si>
    <t>Combined trend forecast</t>
  </si>
  <si>
    <t>The results (green highlighted cells) shows that the Combined and Segment level trend forecasts produce the same results.</t>
  </si>
  <si>
    <t>Example 2 - Hypothetical set of house and unit annual consumption data to demonstrate accuracy</t>
  </si>
  <si>
    <t>Example 3 - Hypothetical set of house and unit annual consumption data to demonstrate accuracy</t>
  </si>
  <si>
    <t>The hypothetical data shows house and unit annual consumption trending differently</t>
  </si>
  <si>
    <t>The hypothetical data shows house and unit annual consumption fixed at their respective values</t>
  </si>
  <si>
    <t>The hypothetical data shows house and unit count trends at different growth rates</t>
  </si>
  <si>
    <t>Total</t>
  </si>
  <si>
    <t>Forecast period</t>
  </si>
  <si>
    <t>Description</t>
  </si>
  <si>
    <t>The various tabs show separate, and progressively more realistic examples.</t>
  </si>
  <si>
    <t>All data in this spreadsheet is hypothetical.</t>
  </si>
  <si>
    <t>This spreadsheet is a simple demonstration that forecasting at a segment level does not always produce different, or better, forecast results than forecasting at a combined level.</t>
  </si>
  <si>
    <t>Key cells</t>
  </si>
  <si>
    <t>D9 and F9 are the respective growth rates in the count of houses and units respectively. The user can replace the values and the spreadsheet will update</t>
  </si>
  <si>
    <t>C11 and E11 are the initial values for annual consumption of houses and units respectively. The user can set them as required, and enter values in the cells below, and use the 'fill down' function in Excel to populate the rest of the columns</t>
  </si>
  <si>
    <t>J44, Q44, Z44 are the first cells in the 'actual' (hypothetical) results, and the combined and segment level forecasts respectively. These are results cells and should not be edited.</t>
  </si>
  <si>
    <t>Spreadsheet Tabs</t>
  </si>
  <si>
    <t>Guide - this description and explanatory references</t>
  </si>
  <si>
    <t>Ex1-constant growth &amp; size   - shows that the segment and combined forecasts produce the same results</t>
  </si>
  <si>
    <t>Ex2-diff growth &amp; const size   - shows that the segment and combined forecasts produce the same results</t>
  </si>
  <si>
    <t>Ex3-diff growth &amp; changing size   -  a forecast error exists because the form of trend differs from the model, but the segment and combined forecasts still produce the same results</t>
  </si>
  <si>
    <t>The simplified forecasting methods used in this spreadsheet are for demonstration purposes only and account for trend but not exogenous drivers, as they were not required for this demonstration.</t>
  </si>
  <si>
    <t>Example 1 - Hypothetical set of house and unit annual consumption data to demonstrate accuracy</t>
  </si>
  <si>
    <t>Period 4</t>
  </si>
  <si>
    <t>Period 3</t>
  </si>
  <si>
    <t>Period 2</t>
  </si>
  <si>
    <t>Period 1</t>
  </si>
  <si>
    <t>Energy grown to POE10</t>
  </si>
  <si>
    <t>Energy grown to POE50</t>
  </si>
  <si>
    <t>Demand grown to POE10</t>
  </si>
  <si>
    <t>Demand grown to POE50</t>
  </si>
  <si>
    <t>Reference profile value</t>
  </si>
  <si>
    <t>Period</t>
  </si>
  <si>
    <t>Step 2 - grow remaining periods to ensure energy matches across the year</t>
  </si>
  <si>
    <t>Step 1 - grow selected max demand periods</t>
  </si>
  <si>
    <t>Demand (individual period)</t>
  </si>
  <si>
    <t>POE10</t>
  </si>
  <si>
    <t>POE50</t>
  </si>
  <si>
    <t>Energy (sum of all periods)</t>
  </si>
  <si>
    <t>Energy</t>
  </si>
  <si>
    <t>Value type</t>
  </si>
  <si>
    <t>Value</t>
  </si>
  <si>
    <t>Variable</t>
  </si>
  <si>
    <t>Targets</t>
  </si>
  <si>
    <t>Simplified example of scaling to achieve demand and energy targets</t>
  </si>
  <si>
    <t>https://aemo.com.au/en/consultations/current-and-closed-consultations/electricity-demand-forecasting-methodology</t>
  </si>
  <si>
    <t xml:space="preserve">https://aemo.com.au/en/consultations/current-and-closed-consultations/electricity-demand-forecasting-methodology </t>
  </si>
  <si>
    <t>In this simplified example;</t>
  </si>
  <si>
    <t>• The year contains only four periods, instead of 365x48=17,520 half hours.</t>
  </si>
  <si>
    <t>• Energy is defined as the sum of all demand periods, rather than MWh.</t>
  </si>
  <si>
    <t>• The period of maximum demand is highlighted for easy reference.</t>
  </si>
  <si>
    <t>Step 1</t>
  </si>
  <si>
    <t>Step 2</t>
  </si>
  <si>
    <t>Similarly, the 10% POE trace has adjustments from 1,050 to 1,100 units: Period 1 (100-&gt;110), Period 2 (200 &gt;220) and Period 4 (200-&gt;220).</t>
  </si>
  <si>
    <t>This demonstrates that the size of the target demand value in Step 1 influences the volume of energy allocation in Step 2:</t>
  </si>
  <si>
    <t>• 10% POE has a higher demand value to grow Period 3 to, leaving a smaller remaining energy target to meet with the ungrown periods 1, 2 and 4.</t>
  </si>
  <si>
    <t>• 50% POE has a lower demand value to grow Period 3 to, leaving a greater remaining energy target to meet with the ungrown periods 1, 2 and 4.</t>
  </si>
  <si>
    <t>Note that the effect shown in the 4 load block example is exaggerated. When the calculation is done across over 17000 periods, such adjustments are minor. However, AEMO will continue to consider whether there are other approaches that can improve trace development and reduce this effect.</t>
  </si>
  <si>
    <t>• Minimum demand is not considered.</t>
  </si>
  <si>
    <t xml:space="preserve">The reference year profile has a maximum demand value of 500 units, however, the demand target value is 450 units. </t>
  </si>
  <si>
    <t xml:space="preserve">Because Period 3 is sufficiently above the other periods, its value of 500 can simply be replaced with the target value of 450 for the 50% POE trace, and still remain as the maximum demand value. </t>
  </si>
  <si>
    <t>Similarly, its value of 500 is simply changed to 550 to reflect the 10% POE trace. Periods 1,2 and 4, that did not have their values changed, are referred to as ‘ungrown’.</t>
  </si>
  <si>
    <t>The 50% POE trace must have its total energy increased from 950 units to 1,100 units. This is done by sharing the 150 units proportionally amongst the periods that won't affect the target demand value.</t>
  </si>
  <si>
    <t>The energy (sum of all demand) must also be adjusted to meet the energy target, while maintaining the recently maximum demand value.</t>
  </si>
  <si>
    <t>In this case, 150 units of energy are proportionally allocated across Period 1 (100-&gt;130), Period 2 (200-&gt;260) and Period 4 (200-&gt;260). Period 3 is unchanged as adjusting it would impact the achievement of the demand target.</t>
  </si>
  <si>
    <t>This spreadsheet is a simple demonstration of how AEMO uses scaling to grow its demand and energy traces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</si>
</sst>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00"/>
  </numFmts>
  <fonts count="10" x14ac:knownFonts="1">
    <font>
      <sz val="11"/>
      <color theme="1"/>
      <name val="Segoe UI Semilight"/>
      <family val="2"/>
      <scheme val="minor"/>
    </font>
    <font>
      <sz val="11"/>
      <color theme="1"/>
      <name val="Segoe UI Semilight"/>
      <family val="2"/>
      <scheme val="minor"/>
    </font>
    <font>
      <sz val="11"/>
      <color rgb="FF006100"/>
      <name val="Segoe UI Semilight"/>
      <family val="2"/>
      <scheme val="minor"/>
    </font>
    <font>
      <sz val="11"/>
      <color rgb="FF9C5700"/>
      <name val="Segoe UI Semilight"/>
      <family val="2"/>
      <scheme val="minor"/>
    </font>
    <font>
      <b/>
      <sz val="11"/>
      <color theme="1"/>
      <name val="Segoe UI Semilight"/>
      <family val="2"/>
      <scheme val="minor"/>
    </font>
    <font>
      <b/>
      <sz val="11"/>
      <color rgb="FF9C5700"/>
      <name val="Segoe UI Semilight"/>
      <family val="2"/>
      <scheme val="minor"/>
    </font>
    <font>
      <b/>
      <sz val="11"/>
      <color rgb="FF006100"/>
      <name val="Segoe UI Semilight"/>
      <family val="2"/>
      <scheme val="minor"/>
    </font>
    <font>
      <b/>
      <sz val="18"/>
      <color theme="1"/>
      <name val="Segoe UI Semilight"/>
      <family val="2"/>
      <scheme val="minor"/>
    </font>
    <font>
      <b/>
      <sz val="16"/>
      <color theme="1"/>
      <name val="Segoe UI Semilight"/>
      <family val="2"/>
      <scheme val="minor"/>
    </font>
    <font>
      <u/>
      <sz val="11"/>
      <color theme="10"/>
      <name val="Segoe UI Semilight"/>
      <family val="2"/>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43">
    <xf numFmtId="0" fontId="0" fillId="0" borderId="0" xfId="0"/>
    <xf numFmtId="0" fontId="4" fillId="0" borderId="0" xfId="0" applyFont="1"/>
    <xf numFmtId="0" fontId="0" fillId="0" borderId="0" xfId="0" applyAlignment="1">
      <alignment horizontal="center"/>
    </xf>
    <xf numFmtId="9" fontId="0" fillId="0" borderId="0" xfId="1" applyFont="1" applyAlignment="1">
      <alignment horizontal="center"/>
    </xf>
    <xf numFmtId="0" fontId="5" fillId="3" borderId="0" xfId="3" applyFont="1" applyAlignment="1">
      <alignment horizontal="center"/>
    </xf>
    <xf numFmtId="0" fontId="6" fillId="2" borderId="0" xfId="2" applyFont="1" applyAlignment="1">
      <alignment horizontal="center"/>
    </xf>
    <xf numFmtId="0" fontId="0" fillId="0" borderId="0" xfId="0" applyAlignment="1">
      <alignment horizontal="right"/>
    </xf>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10" fontId="5" fillId="3" borderId="0" xfId="1" applyNumberFormat="1" applyFont="1" applyFill="1" applyAlignment="1">
      <alignment horizontal="center"/>
    </xf>
    <xf numFmtId="10" fontId="6" fillId="2" borderId="0" xfId="1" applyNumberFormat="1" applyFont="1" applyFill="1" applyAlignment="1">
      <alignment horizontal="center"/>
    </xf>
    <xf numFmtId="165" fontId="0" fillId="0" borderId="0" xfId="4" applyNumberFormat="1" applyFont="1" applyAlignment="1">
      <alignment horizontal="center"/>
    </xf>
    <xf numFmtId="165" fontId="0" fillId="0" borderId="2" xfId="4" applyNumberFormat="1" applyFont="1" applyBorder="1" applyAlignment="1">
      <alignment horizontal="center"/>
    </xf>
    <xf numFmtId="165" fontId="0" fillId="0" borderId="4" xfId="4" applyNumberFormat="1" applyFont="1" applyBorder="1" applyAlignment="1">
      <alignment horizontal="center"/>
    </xf>
    <xf numFmtId="165" fontId="0" fillId="0" borderId="6" xfId="4" applyNumberFormat="1" applyFont="1" applyBorder="1" applyAlignment="1">
      <alignment horizontal="center"/>
    </xf>
    <xf numFmtId="165" fontId="0" fillId="0" borderId="1" xfId="4" applyNumberFormat="1" applyFont="1" applyBorder="1" applyAlignment="1">
      <alignment horizontal="center"/>
    </xf>
    <xf numFmtId="165" fontId="0" fillId="0" borderId="3" xfId="4" applyNumberFormat="1" applyFont="1" applyBorder="1" applyAlignment="1">
      <alignment horizontal="center"/>
    </xf>
    <xf numFmtId="165" fontId="0" fillId="0" borderId="5" xfId="4" applyNumberFormat="1" applyFont="1" applyBorder="1" applyAlignment="1">
      <alignment horizontal="center"/>
    </xf>
    <xf numFmtId="164" fontId="0" fillId="0" borderId="0" xfId="1" applyNumberFormat="1" applyFont="1" applyAlignment="1">
      <alignment horizontal="center"/>
    </xf>
    <xf numFmtId="165" fontId="0" fillId="0" borderId="0" xfId="4" applyNumberFormat="1" applyFont="1" applyBorder="1" applyAlignment="1">
      <alignment horizontal="center"/>
    </xf>
    <xf numFmtId="165" fontId="0" fillId="0" borderId="10" xfId="4" applyNumberFormat="1" applyFont="1" applyBorder="1" applyAlignment="1">
      <alignment horizontal="center"/>
    </xf>
    <xf numFmtId="165" fontId="0" fillId="0" borderId="11" xfId="4" applyNumberFormat="1" applyFont="1" applyBorder="1" applyAlignment="1">
      <alignment horizontal="center"/>
    </xf>
    <xf numFmtId="0" fontId="0" fillId="0" borderId="0" xfId="0" applyBorder="1" applyAlignment="1">
      <alignment horizontal="center"/>
    </xf>
    <xf numFmtId="0" fontId="7" fillId="0" borderId="0" xfId="0" applyFont="1"/>
    <xf numFmtId="165" fontId="0" fillId="6" borderId="7" xfId="4" applyNumberFormat="1" applyFont="1" applyFill="1" applyBorder="1" applyAlignment="1">
      <alignment horizontal="center"/>
    </xf>
    <xf numFmtId="165" fontId="0" fillId="6" borderId="8" xfId="4" applyNumberFormat="1" applyFont="1" applyFill="1" applyBorder="1" applyAlignment="1">
      <alignment horizontal="center"/>
    </xf>
    <xf numFmtId="165" fontId="0" fillId="6" borderId="9" xfId="4" applyNumberFormat="1" applyFont="1" applyFill="1" applyBorder="1" applyAlignment="1">
      <alignment horizontal="center"/>
    </xf>
    <xf numFmtId="165" fontId="0" fillId="6" borderId="2" xfId="4" applyNumberFormat="1" applyFont="1" applyFill="1" applyBorder="1" applyAlignment="1">
      <alignment horizontal="center"/>
    </xf>
    <xf numFmtId="165" fontId="0" fillId="6" borderId="4" xfId="4" applyNumberFormat="1" applyFont="1" applyFill="1" applyBorder="1" applyAlignment="1">
      <alignment horizontal="center"/>
    </xf>
    <xf numFmtId="165" fontId="0" fillId="6" borderId="6" xfId="4" applyNumberFormat="1" applyFont="1" applyFill="1" applyBorder="1" applyAlignment="1">
      <alignment horizontal="center"/>
    </xf>
    <xf numFmtId="166" fontId="0" fillId="0" borderId="0" xfId="0" applyNumberFormat="1" applyAlignment="1">
      <alignment horizontal="center"/>
    </xf>
    <xf numFmtId="43" fontId="0" fillId="0" borderId="0" xfId="0" applyNumberFormat="1" applyAlignment="1">
      <alignment horizontal="center"/>
    </xf>
    <xf numFmtId="1" fontId="0" fillId="0" borderId="0" xfId="0" applyNumberFormat="1"/>
    <xf numFmtId="0" fontId="0" fillId="7" borderId="0" xfId="0" applyFill="1"/>
    <xf numFmtId="1" fontId="0" fillId="7" borderId="0" xfId="0" applyNumberFormat="1" applyFill="1"/>
    <xf numFmtId="0" fontId="8" fillId="0" borderId="0" xfId="0" applyFont="1"/>
    <xf numFmtId="0" fontId="9" fillId="0" borderId="0" xfId="5"/>
    <xf numFmtId="0" fontId="4" fillId="0" borderId="0" xfId="0" applyFont="1" applyAlignment="1">
      <alignment horizontal="center"/>
    </xf>
    <xf numFmtId="0" fontId="4" fillId="4" borderId="0" xfId="0" applyFont="1" applyFill="1" applyAlignment="1">
      <alignment horizontal="center"/>
    </xf>
    <xf numFmtId="0" fontId="4" fillId="5" borderId="0" xfId="0" applyFont="1" applyFill="1" applyAlignment="1">
      <alignment horizontal="center"/>
    </xf>
    <xf numFmtId="0" fontId="5" fillId="3" borderId="0" xfId="3" applyFont="1" applyAlignment="1">
      <alignment horizontal="center"/>
    </xf>
    <xf numFmtId="0" fontId="6" fillId="2" borderId="0" xfId="2" applyFont="1" applyAlignment="1">
      <alignment horizontal="center"/>
    </xf>
  </cellXfs>
  <cellStyles count="6">
    <cellStyle name="Comma" xfId="4" builtinId="3"/>
    <cellStyle name="Good" xfId="2" builtinId="26"/>
    <cellStyle name="Hyperlink" xfId="5" builtinId="8"/>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Demand</a:t>
            </a:r>
            <a:r>
              <a:rPr lang="en-AU" b="1" baseline="0"/>
              <a:t> trace growth to meet demand and energy targets</a:t>
            </a:r>
            <a:endParaRPr lang="en-AU"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'Trace growing example'!$H$18</c:f>
              <c:strCache>
                <c:ptCount val="1"/>
                <c:pt idx="0">
                  <c:v>Energy grown to POE50</c:v>
                </c:pt>
              </c:strCache>
            </c:strRef>
          </c:tx>
          <c:spPr>
            <a:ln w="28575" cap="rnd">
              <a:solidFill>
                <a:schemeClr val="accent1"/>
              </a:solidFill>
              <a:round/>
            </a:ln>
            <a:effectLst/>
          </c:spPr>
          <c:marker>
            <c:symbol val="none"/>
          </c:marker>
          <c:val>
            <c:numRef>
              <c:f>'Trace growing example'!$H$19:$H$22</c:f>
              <c:numCache>
                <c:formatCode>0</c:formatCode>
                <c:ptCount val="4"/>
                <c:pt idx="0">
                  <c:v>130</c:v>
                </c:pt>
                <c:pt idx="1">
                  <c:v>260</c:v>
                </c:pt>
                <c:pt idx="2">
                  <c:v>450</c:v>
                </c:pt>
                <c:pt idx="3">
                  <c:v>260</c:v>
                </c:pt>
              </c:numCache>
            </c:numRef>
          </c:val>
          <c:smooth val="0"/>
          <c:extLst>
            <c:ext xmlns:c16="http://schemas.microsoft.com/office/drawing/2014/chart" uri="{C3380CC4-5D6E-409C-BE32-E72D297353CC}">
              <c16:uniqueId val="{00000000-3908-4503-923F-159930666D5B}"/>
            </c:ext>
          </c:extLst>
        </c:ser>
        <c:ser>
          <c:idx val="1"/>
          <c:order val="1"/>
          <c:tx>
            <c:strRef>
              <c:f>'Trace growing example'!$I$18</c:f>
              <c:strCache>
                <c:ptCount val="1"/>
                <c:pt idx="0">
                  <c:v>Energy grown to POE10</c:v>
                </c:pt>
              </c:strCache>
            </c:strRef>
          </c:tx>
          <c:spPr>
            <a:ln w="28575" cap="rnd">
              <a:solidFill>
                <a:schemeClr val="accent2"/>
              </a:solidFill>
              <a:round/>
            </a:ln>
            <a:effectLst/>
          </c:spPr>
          <c:marker>
            <c:symbol val="none"/>
          </c:marker>
          <c:val>
            <c:numRef>
              <c:f>'Trace growing example'!$I$19:$I$22</c:f>
              <c:numCache>
                <c:formatCode>0</c:formatCode>
                <c:ptCount val="4"/>
                <c:pt idx="0">
                  <c:v>110.00000000000001</c:v>
                </c:pt>
                <c:pt idx="1">
                  <c:v>220.00000000000003</c:v>
                </c:pt>
                <c:pt idx="2">
                  <c:v>550</c:v>
                </c:pt>
                <c:pt idx="3">
                  <c:v>220.00000000000003</c:v>
                </c:pt>
              </c:numCache>
            </c:numRef>
          </c:val>
          <c:smooth val="0"/>
          <c:extLst>
            <c:ext xmlns:c16="http://schemas.microsoft.com/office/drawing/2014/chart" uri="{C3380CC4-5D6E-409C-BE32-E72D297353CC}">
              <c16:uniqueId val="{00000001-3908-4503-923F-159930666D5B}"/>
            </c:ext>
          </c:extLst>
        </c:ser>
        <c:ser>
          <c:idx val="2"/>
          <c:order val="2"/>
          <c:tx>
            <c:strRef>
              <c:f>'Trace growing example'!$E$18</c:f>
              <c:strCache>
                <c:ptCount val="1"/>
                <c:pt idx="0">
                  <c:v>Demand grown to POE50</c:v>
                </c:pt>
              </c:strCache>
            </c:strRef>
          </c:tx>
          <c:spPr>
            <a:ln w="28575" cap="rnd">
              <a:solidFill>
                <a:schemeClr val="accent1"/>
              </a:solidFill>
              <a:prstDash val="dash"/>
              <a:round/>
            </a:ln>
            <a:effectLst/>
          </c:spPr>
          <c:marker>
            <c:symbol val="none"/>
          </c:marker>
          <c:val>
            <c:numRef>
              <c:f>'Trace growing example'!$E$19:$E$22</c:f>
              <c:numCache>
                <c:formatCode>General</c:formatCode>
                <c:ptCount val="4"/>
                <c:pt idx="0">
                  <c:v>100</c:v>
                </c:pt>
                <c:pt idx="1">
                  <c:v>200</c:v>
                </c:pt>
                <c:pt idx="2">
                  <c:v>450</c:v>
                </c:pt>
                <c:pt idx="3">
                  <c:v>200</c:v>
                </c:pt>
              </c:numCache>
            </c:numRef>
          </c:val>
          <c:smooth val="0"/>
          <c:extLst>
            <c:ext xmlns:c16="http://schemas.microsoft.com/office/drawing/2014/chart" uri="{C3380CC4-5D6E-409C-BE32-E72D297353CC}">
              <c16:uniqueId val="{00000002-3908-4503-923F-159930666D5B}"/>
            </c:ext>
          </c:extLst>
        </c:ser>
        <c:ser>
          <c:idx val="3"/>
          <c:order val="3"/>
          <c:tx>
            <c:strRef>
              <c:f>'Trace growing example'!$F$18</c:f>
              <c:strCache>
                <c:ptCount val="1"/>
                <c:pt idx="0">
                  <c:v>Demand grown to POE10</c:v>
                </c:pt>
              </c:strCache>
            </c:strRef>
          </c:tx>
          <c:spPr>
            <a:ln w="28575" cap="rnd">
              <a:solidFill>
                <a:schemeClr val="accent2"/>
              </a:solidFill>
              <a:prstDash val="dash"/>
              <a:round/>
            </a:ln>
            <a:effectLst/>
          </c:spPr>
          <c:marker>
            <c:symbol val="none"/>
          </c:marker>
          <c:val>
            <c:numRef>
              <c:f>'Trace growing example'!$F$19:$F$22</c:f>
              <c:numCache>
                <c:formatCode>General</c:formatCode>
                <c:ptCount val="4"/>
                <c:pt idx="0">
                  <c:v>100</c:v>
                </c:pt>
                <c:pt idx="1">
                  <c:v>200</c:v>
                </c:pt>
                <c:pt idx="2">
                  <c:v>550</c:v>
                </c:pt>
                <c:pt idx="3">
                  <c:v>200</c:v>
                </c:pt>
              </c:numCache>
            </c:numRef>
          </c:val>
          <c:smooth val="0"/>
          <c:extLst>
            <c:ext xmlns:c16="http://schemas.microsoft.com/office/drawing/2014/chart" uri="{C3380CC4-5D6E-409C-BE32-E72D297353CC}">
              <c16:uniqueId val="{00000003-3908-4503-923F-159930666D5B}"/>
            </c:ext>
          </c:extLst>
        </c:ser>
        <c:ser>
          <c:idx val="4"/>
          <c:order val="4"/>
          <c:tx>
            <c:strRef>
              <c:f>'Trace growing example'!$C$18</c:f>
              <c:strCache>
                <c:ptCount val="1"/>
                <c:pt idx="0">
                  <c:v>Reference profile value</c:v>
                </c:pt>
              </c:strCache>
            </c:strRef>
          </c:tx>
          <c:spPr>
            <a:ln w="28575" cap="rnd">
              <a:solidFill>
                <a:schemeClr val="bg2">
                  <a:lumMod val="50000"/>
                </a:schemeClr>
              </a:solidFill>
              <a:prstDash val="sysDot"/>
              <a:round/>
            </a:ln>
            <a:effectLst/>
          </c:spPr>
          <c:marker>
            <c:symbol val="none"/>
          </c:marker>
          <c:val>
            <c:numRef>
              <c:f>'Trace growing example'!$C$19:$C$22</c:f>
              <c:numCache>
                <c:formatCode>General</c:formatCode>
                <c:ptCount val="4"/>
                <c:pt idx="0">
                  <c:v>100</c:v>
                </c:pt>
                <c:pt idx="1">
                  <c:v>200</c:v>
                </c:pt>
                <c:pt idx="2">
                  <c:v>500</c:v>
                </c:pt>
                <c:pt idx="3">
                  <c:v>200</c:v>
                </c:pt>
              </c:numCache>
            </c:numRef>
          </c:val>
          <c:smooth val="0"/>
          <c:extLst>
            <c:ext xmlns:c16="http://schemas.microsoft.com/office/drawing/2014/chart" uri="{C3380CC4-5D6E-409C-BE32-E72D297353CC}">
              <c16:uniqueId val="{00000004-3908-4503-923F-159930666D5B}"/>
            </c:ext>
          </c:extLst>
        </c:ser>
        <c:dLbls>
          <c:showLegendKey val="0"/>
          <c:showVal val="0"/>
          <c:showCatName val="0"/>
          <c:showSerName val="0"/>
          <c:showPercent val="0"/>
          <c:showBubbleSize val="0"/>
        </c:dLbls>
        <c:smooth val="0"/>
        <c:axId val="933613832"/>
        <c:axId val="933607928"/>
      </c:lineChart>
      <c:catAx>
        <c:axId val="933613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Period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607928"/>
        <c:crosses val="autoZero"/>
        <c:auto val="1"/>
        <c:lblAlgn val="ctr"/>
        <c:lblOffset val="100"/>
        <c:noMultiLvlLbl val="0"/>
      </c:catAx>
      <c:valAx>
        <c:axId val="933607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Demand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3613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282575</xdr:colOff>
      <xdr:row>3</xdr:row>
      <xdr:rowOff>25400</xdr:rowOff>
    </xdr:to>
    <xdr:pic>
      <xdr:nvPicPr>
        <xdr:cNvPr id="2" name="Picture 1">
          <a:extLst>
            <a:ext uri="{FF2B5EF4-FFF2-40B4-BE49-F238E27FC236}">
              <a16:creationId xmlns:a16="http://schemas.microsoft.com/office/drawing/2014/main" id="{429EFC1E-4A9E-4D13-8FC5-03EA3CF9A367}"/>
            </a:ext>
          </a:extLst>
        </xdr:cNvPr>
        <xdr:cNvPicPr>
          <a:picLocks noChangeAspect="1"/>
        </xdr:cNvPicPr>
      </xdr:nvPicPr>
      <xdr:blipFill>
        <a:blip xmlns:r="http://schemas.openxmlformats.org/officeDocument/2006/relationships" r:embed="rId1"/>
        <a:stretch>
          <a:fillRect/>
        </a:stretch>
      </xdr:blipFill>
      <xdr:spPr>
        <a:xfrm>
          <a:off x="0" y="0"/>
          <a:ext cx="1654175" cy="654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477557</xdr:colOff>
      <xdr:row>3</xdr:row>
      <xdr:rowOff>15315</xdr:rowOff>
    </xdr:to>
    <xdr:pic>
      <xdr:nvPicPr>
        <xdr:cNvPr id="5" name="Picture 4">
          <a:extLst>
            <a:ext uri="{FF2B5EF4-FFF2-40B4-BE49-F238E27FC236}">
              <a16:creationId xmlns:a16="http://schemas.microsoft.com/office/drawing/2014/main" id="{20E72E0A-016B-4DD0-81D9-A8C1645E86D1}"/>
            </a:ext>
          </a:extLst>
        </xdr:cNvPr>
        <xdr:cNvPicPr>
          <a:picLocks noChangeAspect="1"/>
        </xdr:cNvPicPr>
      </xdr:nvPicPr>
      <xdr:blipFill>
        <a:blip xmlns:r="http://schemas.openxmlformats.org/officeDocument/2006/relationships" r:embed="rId1"/>
        <a:stretch>
          <a:fillRect/>
        </a:stretch>
      </xdr:blipFill>
      <xdr:spPr>
        <a:xfrm>
          <a:off x="0" y="0"/>
          <a:ext cx="1654175" cy="654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455146</xdr:colOff>
      <xdr:row>3</xdr:row>
      <xdr:rowOff>15315</xdr:rowOff>
    </xdr:to>
    <xdr:pic>
      <xdr:nvPicPr>
        <xdr:cNvPr id="3" name="Picture 2">
          <a:extLst>
            <a:ext uri="{FF2B5EF4-FFF2-40B4-BE49-F238E27FC236}">
              <a16:creationId xmlns:a16="http://schemas.microsoft.com/office/drawing/2014/main" id="{91A01FEA-0FF7-4E08-BEA0-C26BCAB73055}"/>
            </a:ext>
          </a:extLst>
        </xdr:cNvPr>
        <xdr:cNvPicPr>
          <a:picLocks noChangeAspect="1"/>
        </xdr:cNvPicPr>
      </xdr:nvPicPr>
      <xdr:blipFill>
        <a:blip xmlns:r="http://schemas.openxmlformats.org/officeDocument/2006/relationships" r:embed="rId1"/>
        <a:stretch>
          <a:fillRect/>
        </a:stretch>
      </xdr:blipFill>
      <xdr:spPr>
        <a:xfrm>
          <a:off x="0" y="0"/>
          <a:ext cx="1654175" cy="654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523081</xdr:colOff>
      <xdr:row>3</xdr:row>
      <xdr:rowOff>11112</xdr:rowOff>
    </xdr:to>
    <xdr:pic>
      <xdr:nvPicPr>
        <xdr:cNvPr id="2" name="Picture 1">
          <a:extLst>
            <a:ext uri="{FF2B5EF4-FFF2-40B4-BE49-F238E27FC236}">
              <a16:creationId xmlns:a16="http://schemas.microsoft.com/office/drawing/2014/main" id="{7D3FF8D1-3858-4586-8D9C-B97AB8AEF095}"/>
            </a:ext>
          </a:extLst>
        </xdr:cNvPr>
        <xdr:cNvPicPr>
          <a:picLocks noChangeAspect="1"/>
        </xdr:cNvPicPr>
      </xdr:nvPicPr>
      <xdr:blipFill>
        <a:blip xmlns:r="http://schemas.openxmlformats.org/officeDocument/2006/relationships" r:embed="rId1"/>
        <a:stretch>
          <a:fillRect/>
        </a:stretch>
      </xdr:blipFill>
      <xdr:spPr>
        <a:xfrm>
          <a:off x="0" y="0"/>
          <a:ext cx="1654175" cy="654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282575</xdr:colOff>
      <xdr:row>3</xdr:row>
      <xdr:rowOff>17780</xdr:rowOff>
    </xdr:to>
    <xdr:pic>
      <xdr:nvPicPr>
        <xdr:cNvPr id="2" name="Picture 1">
          <a:extLst>
            <a:ext uri="{FF2B5EF4-FFF2-40B4-BE49-F238E27FC236}">
              <a16:creationId xmlns:a16="http://schemas.microsoft.com/office/drawing/2014/main" id="{C6CDFFCB-8B37-4CA6-8D4E-8656E0E48A23}"/>
            </a:ext>
          </a:extLst>
        </xdr:cNvPr>
        <xdr:cNvPicPr>
          <a:picLocks noChangeAspect="1"/>
        </xdr:cNvPicPr>
      </xdr:nvPicPr>
      <xdr:blipFill>
        <a:blip xmlns:r="http://schemas.openxmlformats.org/officeDocument/2006/relationships" r:embed="rId1"/>
        <a:stretch>
          <a:fillRect/>
        </a:stretch>
      </xdr:blipFill>
      <xdr:spPr>
        <a:xfrm>
          <a:off x="0" y="0"/>
          <a:ext cx="1654175" cy="654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1399254</xdr:colOff>
      <xdr:row>24</xdr:row>
      <xdr:rowOff>85542</xdr:rowOff>
    </xdr:from>
    <xdr:to>
      <xdr:col>8</xdr:col>
      <xdr:colOff>877456</xdr:colOff>
      <xdr:row>45</xdr:row>
      <xdr:rowOff>173181</xdr:rowOff>
    </xdr:to>
    <xdr:graphicFrame macro="">
      <xdr:nvGraphicFramePr>
        <xdr:cNvPr id="2" name="Chart 1">
          <a:extLst>
            <a:ext uri="{FF2B5EF4-FFF2-40B4-BE49-F238E27FC236}">
              <a16:creationId xmlns:a16="http://schemas.microsoft.com/office/drawing/2014/main" id="{7970F60D-FF07-4DB9-A260-26568B5C73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270886</xdr:colOff>
      <xdr:row>3</xdr:row>
      <xdr:rowOff>30595</xdr:rowOff>
    </xdr:to>
    <xdr:pic>
      <xdr:nvPicPr>
        <xdr:cNvPr id="4" name="Picture 3">
          <a:extLst>
            <a:ext uri="{FF2B5EF4-FFF2-40B4-BE49-F238E27FC236}">
              <a16:creationId xmlns:a16="http://schemas.microsoft.com/office/drawing/2014/main" id="{AA8BD62D-CF43-4D82-A292-2FB73274FB4D}"/>
            </a:ext>
          </a:extLst>
        </xdr:cNvPr>
        <xdr:cNvPicPr>
          <a:picLocks noChangeAspect="1"/>
        </xdr:cNvPicPr>
      </xdr:nvPicPr>
      <xdr:blipFill>
        <a:blip xmlns:r="http://schemas.openxmlformats.org/officeDocument/2006/relationships" r:embed="rId2"/>
        <a:stretch>
          <a:fillRect/>
        </a:stretch>
      </xdr:blipFill>
      <xdr:spPr>
        <a:xfrm>
          <a:off x="0" y="0"/>
          <a:ext cx="1652011" cy="673533"/>
        </a:xfrm>
        <a:prstGeom prst="rect">
          <a:avLst/>
        </a:prstGeom>
      </xdr:spPr>
    </xdr:pic>
    <xdr:clientData/>
  </xdr:twoCellAnchor>
</xdr:wsDr>
</file>

<file path=xl/theme/theme1.xml><?xml version="1.0" encoding="utf-8"?>
<a:theme xmlns:a="http://schemas.openxmlformats.org/drawingml/2006/main" name="AEMO 2018 16-9">
  <a:themeElements>
    <a:clrScheme name="AEMO PPT 2018">
      <a:dk1>
        <a:srgbClr val="222324"/>
      </a:dk1>
      <a:lt1>
        <a:srgbClr val="FFFFFF"/>
      </a:lt1>
      <a:dk2>
        <a:srgbClr val="000000"/>
      </a:dk2>
      <a:lt2>
        <a:srgbClr val="E0E8EA"/>
      </a:lt2>
      <a:accent1>
        <a:srgbClr val="C41230"/>
      </a:accent1>
      <a:accent2>
        <a:srgbClr val="360F3C"/>
      </a:accent2>
      <a:accent3>
        <a:srgbClr val="F37421"/>
      </a:accent3>
      <a:accent4>
        <a:srgbClr val="FFC222"/>
      </a:accent4>
      <a:accent5>
        <a:srgbClr val="82859C"/>
      </a:accent5>
      <a:accent6>
        <a:srgbClr val="B3E0EE"/>
      </a:accent6>
      <a:hlink>
        <a:srgbClr val="C41230"/>
      </a:hlink>
      <a:folHlink>
        <a:srgbClr val="C41230"/>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EMO 2018 16-9" id="{D178AED8-24D7-41D2-9B4F-A8EEAFC8381E}" vid="{32509073-08E9-4C13-A21F-8E292024E13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emo.com.au/en/consultations/current-and-closed-consultations/electricity-demand-forecasting-methodolog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emo.com.au/en/consultations/current-and-closed-consultations/electricity-demand-forecasting-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A165-9D60-4E74-A624-AA3DDF65BBB0}">
  <dimension ref="B5:C24"/>
  <sheetViews>
    <sheetView workbookViewId="0">
      <selection activeCell="C8" sqref="C8"/>
    </sheetView>
  </sheetViews>
  <sheetFormatPr defaultRowHeight="16.8" x14ac:dyDescent="0.4"/>
  <sheetData>
    <row r="5" spans="2:3" x14ac:dyDescent="0.4">
      <c r="B5" s="37" t="s">
        <v>71</v>
      </c>
    </row>
    <row r="7" spans="2:3" x14ac:dyDescent="0.4">
      <c r="C7" s="1" t="s">
        <v>33</v>
      </c>
    </row>
    <row r="8" spans="2:3" x14ac:dyDescent="0.4">
      <c r="C8" t="s">
        <v>36</v>
      </c>
    </row>
    <row r="9" spans="2:3" x14ac:dyDescent="0.4">
      <c r="C9" t="s">
        <v>34</v>
      </c>
    </row>
    <row r="10" spans="2:3" x14ac:dyDescent="0.4">
      <c r="C10" t="s">
        <v>35</v>
      </c>
    </row>
    <row r="11" spans="2:3" x14ac:dyDescent="0.4">
      <c r="C11" t="s">
        <v>46</v>
      </c>
    </row>
    <row r="14" spans="2:3" x14ac:dyDescent="0.4">
      <c r="C14" s="1" t="s">
        <v>37</v>
      </c>
    </row>
    <row r="15" spans="2:3" x14ac:dyDescent="0.4">
      <c r="C15" t="s">
        <v>38</v>
      </c>
    </row>
    <row r="16" spans="2:3" x14ac:dyDescent="0.4">
      <c r="C16" t="s">
        <v>39</v>
      </c>
    </row>
    <row r="17" spans="3:3" x14ac:dyDescent="0.4">
      <c r="C17" t="s">
        <v>40</v>
      </c>
    </row>
    <row r="20" spans="3:3" x14ac:dyDescent="0.4">
      <c r="C20" s="1" t="s">
        <v>41</v>
      </c>
    </row>
    <row r="21" spans="3:3" x14ac:dyDescent="0.4">
      <c r="C21" t="s">
        <v>42</v>
      </c>
    </row>
    <row r="22" spans="3:3" x14ac:dyDescent="0.4">
      <c r="C22" t="s">
        <v>43</v>
      </c>
    </row>
    <row r="23" spans="3:3" x14ac:dyDescent="0.4">
      <c r="C23" t="s">
        <v>44</v>
      </c>
    </row>
    <row r="24" spans="3:3" x14ac:dyDescent="0.4">
      <c r="C24" t="s">
        <v>45</v>
      </c>
    </row>
  </sheetData>
  <hyperlinks>
    <hyperlink ref="B5" r:id="rId1" xr:uid="{3EC806AC-E1DB-4506-B018-33A794F8ACB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88423-6EAB-4217-A188-26A9F9EC2DCB}">
  <dimension ref="A5:Z53"/>
  <sheetViews>
    <sheetView zoomScale="85" zoomScaleNormal="85" workbookViewId="0">
      <selection activeCell="C10" sqref="C10:D10"/>
    </sheetView>
  </sheetViews>
  <sheetFormatPr defaultRowHeight="16.8" x14ac:dyDescent="0.4"/>
  <cols>
    <col min="1" max="1" width="15.3984375" customWidth="1"/>
    <col min="3" max="3" width="23.19921875" customWidth="1"/>
    <col min="4" max="4" width="14.69921875" customWidth="1"/>
    <col min="5" max="5" width="25" customWidth="1"/>
    <col min="6" max="6" width="12.09765625" customWidth="1"/>
    <col min="7" max="7" width="13.59765625" customWidth="1"/>
    <col min="8" max="8" width="20.8984375" customWidth="1"/>
    <col min="9" max="9" width="23.59765625" customWidth="1"/>
    <col min="10" max="10" width="14.69921875" customWidth="1"/>
    <col min="14" max="14" width="15.8984375" customWidth="1"/>
    <col min="17" max="17" width="13.59765625" customWidth="1"/>
    <col min="18" max="18" width="7" customWidth="1"/>
    <col min="20" max="20" width="16.5" customWidth="1"/>
    <col min="22" max="22" width="5.69921875" customWidth="1"/>
    <col min="23" max="23" width="7.69921875" customWidth="1"/>
    <col min="24" max="24" width="12.69921875" customWidth="1"/>
    <col min="25" max="25" width="11.5" customWidth="1"/>
    <col min="26" max="26" width="13.59765625" customWidth="1"/>
  </cols>
  <sheetData>
    <row r="5" spans="2:26" ht="27" x14ac:dyDescent="0.6">
      <c r="B5" s="24" t="s">
        <v>47</v>
      </c>
    </row>
    <row r="6" spans="2:26" x14ac:dyDescent="0.4">
      <c r="B6" t="s">
        <v>29</v>
      </c>
    </row>
    <row r="7" spans="2:26" x14ac:dyDescent="0.4">
      <c r="B7" t="s">
        <v>23</v>
      </c>
    </row>
    <row r="8" spans="2:26" x14ac:dyDescent="0.4">
      <c r="B8" t="s">
        <v>25</v>
      </c>
    </row>
    <row r="10" spans="2:26" x14ac:dyDescent="0.4">
      <c r="B10" s="1"/>
      <c r="C10" s="41" t="s">
        <v>21</v>
      </c>
      <c r="D10" s="41"/>
      <c r="E10" s="42" t="s">
        <v>22</v>
      </c>
      <c r="F10" s="42"/>
      <c r="G10" s="1"/>
      <c r="H10" s="1"/>
      <c r="I10" s="1"/>
      <c r="J10" s="1"/>
      <c r="M10" s="39" t="s">
        <v>24</v>
      </c>
      <c r="N10" s="39"/>
      <c r="O10" s="39"/>
      <c r="P10" s="39"/>
      <c r="Q10" s="39"/>
      <c r="S10" s="40" t="s">
        <v>20</v>
      </c>
      <c r="T10" s="40"/>
      <c r="U10" s="40"/>
      <c r="V10" s="40"/>
      <c r="W10" s="40"/>
      <c r="X10" s="40"/>
      <c r="Y10" s="40"/>
      <c r="Z10" s="40"/>
    </row>
    <row r="11" spans="2:26" x14ac:dyDescent="0.4">
      <c r="B11" s="1"/>
      <c r="C11" s="4" t="s">
        <v>1</v>
      </c>
      <c r="D11" s="10">
        <v>2.5000000000000001E-3</v>
      </c>
      <c r="E11" s="5" t="s">
        <v>1</v>
      </c>
      <c r="F11" s="11">
        <v>2.5000000000000001E-3</v>
      </c>
      <c r="G11" s="1"/>
      <c r="H11" s="1"/>
      <c r="I11" s="1"/>
      <c r="J11" s="1" t="s">
        <v>31</v>
      </c>
      <c r="M11" s="38" t="s">
        <v>3</v>
      </c>
      <c r="N11" s="38"/>
      <c r="P11" s="38" t="s">
        <v>4</v>
      </c>
      <c r="Q11" s="38"/>
      <c r="S11" s="38" t="s">
        <v>3</v>
      </c>
      <c r="T11" s="38"/>
      <c r="U11" s="38"/>
      <c r="W11" s="38" t="s">
        <v>4</v>
      </c>
      <c r="X11" s="38"/>
      <c r="Y11" s="38"/>
      <c r="Z11" s="38"/>
    </row>
    <row r="12" spans="2:26" ht="17.399999999999999" thickBot="1" x14ac:dyDescent="0.45">
      <c r="B12" s="1" t="s">
        <v>0</v>
      </c>
      <c r="C12" s="1" t="s">
        <v>9</v>
      </c>
      <c r="D12" s="1" t="s">
        <v>10</v>
      </c>
      <c r="E12" s="1" t="s">
        <v>16</v>
      </c>
      <c r="F12" s="1" t="s">
        <v>11</v>
      </c>
      <c r="G12" s="1" t="s">
        <v>12</v>
      </c>
      <c r="H12" s="1" t="s">
        <v>13</v>
      </c>
      <c r="I12" s="1" t="s">
        <v>14</v>
      </c>
      <c r="J12" s="1" t="s">
        <v>15</v>
      </c>
      <c r="M12" s="1" t="s">
        <v>0</v>
      </c>
      <c r="N12" s="1" t="s">
        <v>15</v>
      </c>
      <c r="P12" t="s">
        <v>0</v>
      </c>
      <c r="Q12" s="1" t="s">
        <v>15</v>
      </c>
      <c r="S12" s="1" t="s">
        <v>0</v>
      </c>
      <c r="T12" s="1" t="s">
        <v>18</v>
      </c>
      <c r="U12" s="1" t="s">
        <v>19</v>
      </c>
      <c r="W12" s="1" t="s">
        <v>0</v>
      </c>
      <c r="X12" s="1" t="s">
        <v>18</v>
      </c>
      <c r="Y12" s="1" t="s">
        <v>19</v>
      </c>
      <c r="Z12" s="1" t="s">
        <v>15</v>
      </c>
    </row>
    <row r="13" spans="2:26" x14ac:dyDescent="0.4">
      <c r="B13" s="2">
        <v>1</v>
      </c>
      <c r="C13" s="2">
        <v>6</v>
      </c>
      <c r="D13" s="12">
        <v>2500000</v>
      </c>
      <c r="E13" s="2">
        <v>3.5</v>
      </c>
      <c r="F13" s="12">
        <v>800000</v>
      </c>
      <c r="G13" s="12">
        <f>SUM(D13,F13)</f>
        <v>3300000</v>
      </c>
      <c r="H13" s="3">
        <f>D13/G13</f>
        <v>0.75757575757575757</v>
      </c>
      <c r="I13" s="19">
        <f>(C13*D13)/((C13*D13)+(E13*F13))</f>
        <v>0.84269662921348309</v>
      </c>
      <c r="J13" s="12">
        <f>((C13*D13)+(E13*F13))</f>
        <v>17800000</v>
      </c>
      <c r="M13" s="7">
        <f>B13</f>
        <v>1</v>
      </c>
      <c r="N13" s="13">
        <f>J13</f>
        <v>17800000</v>
      </c>
      <c r="O13" s="2"/>
      <c r="P13" s="2"/>
      <c r="Q13" s="2"/>
      <c r="R13" s="2"/>
      <c r="S13" s="2">
        <f>B13</f>
        <v>1</v>
      </c>
      <c r="T13" s="2">
        <f>C13*D13</f>
        <v>15000000</v>
      </c>
      <c r="U13" s="2">
        <f>E13*F13</f>
        <v>2800000</v>
      </c>
      <c r="V13" s="2"/>
      <c r="W13" s="2"/>
      <c r="X13" s="2"/>
      <c r="Y13" s="2"/>
      <c r="Z13" s="2"/>
    </row>
    <row r="14" spans="2:26" x14ac:dyDescent="0.4">
      <c r="B14" s="2">
        <v>2</v>
      </c>
      <c r="C14" s="2">
        <v>6</v>
      </c>
      <c r="D14" s="12">
        <f>D13+(D$11*$D$13)</f>
        <v>2506250</v>
      </c>
      <c r="E14" s="2">
        <v>3.5</v>
      </c>
      <c r="F14" s="12">
        <f>F13+(F$11*$F$13)</f>
        <v>802000</v>
      </c>
      <c r="G14" s="12">
        <f t="shared" ref="G14:G50" si="0">SUM(D14,F14)</f>
        <v>3308250</v>
      </c>
      <c r="H14" s="3">
        <f t="shared" ref="H14:H50" si="1">D14/G14</f>
        <v>0.75757575757575757</v>
      </c>
      <c r="I14" s="19">
        <f t="shared" ref="I14:I50" si="2">(C14*D14)/((C14*D14)+(E14*F14))</f>
        <v>0.84269662921348309</v>
      </c>
      <c r="J14" s="12">
        <f t="shared" ref="J14:J50" si="3">((C14*D14)+(E14*F14))</f>
        <v>17844500</v>
      </c>
      <c r="M14" s="8">
        <f t="shared" ref="M14:M45" si="4">B14</f>
        <v>2</v>
      </c>
      <c r="N14" s="14">
        <f t="shared" ref="N14:N45" si="5">J14</f>
        <v>17844500</v>
      </c>
      <c r="O14" s="2"/>
      <c r="P14" s="2"/>
      <c r="Q14" s="2"/>
      <c r="R14" s="2"/>
      <c r="S14" s="2">
        <f t="shared" ref="S14:S45" si="6">B14</f>
        <v>2</v>
      </c>
      <c r="T14" s="2">
        <f t="shared" ref="T14:T45" si="7">C14*D14</f>
        <v>15037500</v>
      </c>
      <c r="U14" s="2">
        <f t="shared" ref="U14:U45" si="8">E14*F14</f>
        <v>2807000</v>
      </c>
      <c r="V14" s="2"/>
      <c r="W14" s="2"/>
      <c r="X14" s="2"/>
      <c r="Y14" s="2"/>
      <c r="Z14" s="2"/>
    </row>
    <row r="15" spans="2:26" x14ac:dyDescent="0.4">
      <c r="B15" s="2">
        <v>3</v>
      </c>
      <c r="C15" s="2">
        <v>6</v>
      </c>
      <c r="D15" s="12">
        <f t="shared" ref="D15:D50" si="9">D14+(D$11*$D$13)</f>
        <v>2512500</v>
      </c>
      <c r="E15" s="2">
        <v>3.5</v>
      </c>
      <c r="F15" s="12">
        <f t="shared" ref="F15:F50" si="10">F14+(F$11*$F$13)</f>
        <v>804000</v>
      </c>
      <c r="G15" s="12">
        <f t="shared" si="0"/>
        <v>3316500</v>
      </c>
      <c r="H15" s="3">
        <f t="shared" si="1"/>
        <v>0.75757575757575757</v>
      </c>
      <c r="I15" s="19">
        <f t="shared" si="2"/>
        <v>0.84269662921348309</v>
      </c>
      <c r="J15" s="12">
        <f t="shared" si="3"/>
        <v>17889000</v>
      </c>
      <c r="M15" s="8">
        <f t="shared" si="4"/>
        <v>3</v>
      </c>
      <c r="N15" s="14">
        <f t="shared" si="5"/>
        <v>17889000</v>
      </c>
      <c r="O15" s="2"/>
      <c r="P15" s="2"/>
      <c r="Q15" s="2"/>
      <c r="R15" s="2"/>
      <c r="S15" s="2">
        <f t="shared" si="6"/>
        <v>3</v>
      </c>
      <c r="T15" s="2">
        <f t="shared" si="7"/>
        <v>15075000</v>
      </c>
      <c r="U15" s="2">
        <f t="shared" si="8"/>
        <v>2814000</v>
      </c>
      <c r="V15" s="2"/>
      <c r="W15" s="2"/>
      <c r="X15" s="2"/>
      <c r="Y15" s="2"/>
      <c r="Z15" s="2"/>
    </row>
    <row r="16" spans="2:26" x14ac:dyDescent="0.4">
      <c r="B16" s="2">
        <v>4</v>
      </c>
      <c r="C16" s="2">
        <v>6</v>
      </c>
      <c r="D16" s="12">
        <f t="shared" si="9"/>
        <v>2518750</v>
      </c>
      <c r="E16" s="2">
        <v>3.5</v>
      </c>
      <c r="F16" s="12">
        <f t="shared" si="10"/>
        <v>806000</v>
      </c>
      <c r="G16" s="12">
        <f t="shared" si="0"/>
        <v>3324750</v>
      </c>
      <c r="H16" s="3">
        <f t="shared" si="1"/>
        <v>0.75757575757575757</v>
      </c>
      <c r="I16" s="19">
        <f t="shared" si="2"/>
        <v>0.84269662921348309</v>
      </c>
      <c r="J16" s="12">
        <f t="shared" si="3"/>
        <v>17933500</v>
      </c>
      <c r="M16" s="8">
        <f t="shared" si="4"/>
        <v>4</v>
      </c>
      <c r="N16" s="14">
        <f t="shared" si="5"/>
        <v>17933500</v>
      </c>
      <c r="O16" s="2"/>
      <c r="P16" s="2"/>
      <c r="Q16" s="2"/>
      <c r="R16" s="2"/>
      <c r="S16" s="2">
        <f t="shared" si="6"/>
        <v>4</v>
      </c>
      <c r="T16" s="2">
        <f t="shared" si="7"/>
        <v>15112500</v>
      </c>
      <c r="U16" s="2">
        <f t="shared" si="8"/>
        <v>2821000</v>
      </c>
      <c r="V16" s="2"/>
      <c r="W16" s="2"/>
      <c r="X16" s="2"/>
      <c r="Y16" s="2"/>
      <c r="Z16" s="2"/>
    </row>
    <row r="17" spans="2:26" x14ac:dyDescent="0.4">
      <c r="B17" s="2">
        <v>5</v>
      </c>
      <c r="C17" s="2">
        <v>6</v>
      </c>
      <c r="D17" s="12">
        <f t="shared" si="9"/>
        <v>2525000</v>
      </c>
      <c r="E17" s="2">
        <v>3.5</v>
      </c>
      <c r="F17" s="12">
        <f t="shared" si="10"/>
        <v>808000</v>
      </c>
      <c r="G17" s="12">
        <f t="shared" si="0"/>
        <v>3333000</v>
      </c>
      <c r="H17" s="3">
        <f t="shared" si="1"/>
        <v>0.75757575757575757</v>
      </c>
      <c r="I17" s="19">
        <f t="shared" si="2"/>
        <v>0.84269662921348309</v>
      </c>
      <c r="J17" s="12">
        <f t="shared" si="3"/>
        <v>17978000</v>
      </c>
      <c r="M17" s="8">
        <f t="shared" si="4"/>
        <v>5</v>
      </c>
      <c r="N17" s="14">
        <f t="shared" si="5"/>
        <v>17978000</v>
      </c>
      <c r="O17" s="2"/>
      <c r="P17" s="2"/>
      <c r="Q17" s="2"/>
      <c r="R17" s="2"/>
      <c r="S17" s="2">
        <f t="shared" si="6"/>
        <v>5</v>
      </c>
      <c r="T17" s="2">
        <f t="shared" si="7"/>
        <v>15150000</v>
      </c>
      <c r="U17" s="2">
        <f t="shared" si="8"/>
        <v>2828000</v>
      </c>
      <c r="V17" s="2"/>
      <c r="W17" s="2"/>
      <c r="X17" s="2"/>
      <c r="Y17" s="2"/>
      <c r="Z17" s="2"/>
    </row>
    <row r="18" spans="2:26" x14ac:dyDescent="0.4">
      <c r="B18" s="2">
        <v>6</v>
      </c>
      <c r="C18" s="2">
        <v>6</v>
      </c>
      <c r="D18" s="12">
        <f t="shared" si="9"/>
        <v>2531250</v>
      </c>
      <c r="E18" s="2">
        <v>3.5</v>
      </c>
      <c r="F18" s="12">
        <f t="shared" si="10"/>
        <v>810000</v>
      </c>
      <c r="G18" s="12">
        <f t="shared" si="0"/>
        <v>3341250</v>
      </c>
      <c r="H18" s="3">
        <f t="shared" si="1"/>
        <v>0.75757575757575757</v>
      </c>
      <c r="I18" s="19">
        <f t="shared" si="2"/>
        <v>0.84269662921348309</v>
      </c>
      <c r="J18" s="12">
        <f t="shared" si="3"/>
        <v>18022500</v>
      </c>
      <c r="M18" s="8">
        <f t="shared" si="4"/>
        <v>6</v>
      </c>
      <c r="N18" s="14">
        <f t="shared" si="5"/>
        <v>18022500</v>
      </c>
      <c r="O18" s="2"/>
      <c r="P18" s="2"/>
      <c r="Q18" s="2"/>
      <c r="R18" s="2"/>
      <c r="S18" s="2">
        <f t="shared" si="6"/>
        <v>6</v>
      </c>
      <c r="T18" s="2">
        <f t="shared" si="7"/>
        <v>15187500</v>
      </c>
      <c r="U18" s="2">
        <f t="shared" si="8"/>
        <v>2835000</v>
      </c>
      <c r="V18" s="2"/>
      <c r="W18" s="2"/>
      <c r="X18" s="2"/>
      <c r="Y18" s="2"/>
      <c r="Z18" s="2"/>
    </row>
    <row r="19" spans="2:26" x14ac:dyDescent="0.4">
      <c r="B19" s="2">
        <v>7</v>
      </c>
      <c r="C19" s="2">
        <v>6</v>
      </c>
      <c r="D19" s="12">
        <f t="shared" si="9"/>
        <v>2537500</v>
      </c>
      <c r="E19" s="2">
        <v>3.5</v>
      </c>
      <c r="F19" s="12">
        <f t="shared" si="10"/>
        <v>812000</v>
      </c>
      <c r="G19" s="12">
        <f t="shared" si="0"/>
        <v>3349500</v>
      </c>
      <c r="H19" s="3">
        <f t="shared" si="1"/>
        <v>0.75757575757575757</v>
      </c>
      <c r="I19" s="19">
        <f t="shared" si="2"/>
        <v>0.84269662921348309</v>
      </c>
      <c r="J19" s="12">
        <f t="shared" si="3"/>
        <v>18067000</v>
      </c>
      <c r="M19" s="8">
        <f t="shared" si="4"/>
        <v>7</v>
      </c>
      <c r="N19" s="14">
        <f t="shared" si="5"/>
        <v>18067000</v>
      </c>
      <c r="O19" s="2"/>
      <c r="P19" s="2"/>
      <c r="Q19" s="2"/>
      <c r="R19" s="2"/>
      <c r="S19" s="2">
        <f t="shared" si="6"/>
        <v>7</v>
      </c>
      <c r="T19" s="2">
        <f t="shared" si="7"/>
        <v>15225000</v>
      </c>
      <c r="U19" s="2">
        <f t="shared" si="8"/>
        <v>2842000</v>
      </c>
      <c r="V19" s="2"/>
      <c r="W19" s="2"/>
      <c r="X19" s="2"/>
      <c r="Y19" s="2"/>
      <c r="Z19" s="2"/>
    </row>
    <row r="20" spans="2:26" x14ac:dyDescent="0.4">
      <c r="B20" s="2">
        <v>8</v>
      </c>
      <c r="C20" s="2">
        <v>6</v>
      </c>
      <c r="D20" s="12">
        <f t="shared" si="9"/>
        <v>2543750</v>
      </c>
      <c r="E20" s="2">
        <v>3.5</v>
      </c>
      <c r="F20" s="12">
        <f t="shared" si="10"/>
        <v>814000</v>
      </c>
      <c r="G20" s="12">
        <f t="shared" si="0"/>
        <v>3357750</v>
      </c>
      <c r="H20" s="3">
        <f t="shared" si="1"/>
        <v>0.75757575757575757</v>
      </c>
      <c r="I20" s="19">
        <f t="shared" si="2"/>
        <v>0.84269662921348309</v>
      </c>
      <c r="J20" s="12">
        <f t="shared" si="3"/>
        <v>18111500</v>
      </c>
      <c r="M20" s="8">
        <f t="shared" si="4"/>
        <v>8</v>
      </c>
      <c r="N20" s="14">
        <f t="shared" si="5"/>
        <v>18111500</v>
      </c>
      <c r="O20" s="2"/>
      <c r="P20" s="2"/>
      <c r="Q20" s="2"/>
      <c r="R20" s="2"/>
      <c r="S20" s="2">
        <f t="shared" si="6"/>
        <v>8</v>
      </c>
      <c r="T20" s="2">
        <f t="shared" si="7"/>
        <v>15262500</v>
      </c>
      <c r="U20" s="2">
        <f t="shared" si="8"/>
        <v>2849000</v>
      </c>
      <c r="V20" s="2"/>
      <c r="W20" s="2"/>
      <c r="X20" s="2"/>
      <c r="Y20" s="2"/>
      <c r="Z20" s="2"/>
    </row>
    <row r="21" spans="2:26" x14ac:dyDescent="0.4">
      <c r="B21" s="2">
        <v>9</v>
      </c>
      <c r="C21" s="2">
        <v>6</v>
      </c>
      <c r="D21" s="12">
        <f t="shared" si="9"/>
        <v>2550000</v>
      </c>
      <c r="E21" s="2">
        <v>3.5</v>
      </c>
      <c r="F21" s="12">
        <f t="shared" si="10"/>
        <v>816000</v>
      </c>
      <c r="G21" s="12">
        <f t="shared" si="0"/>
        <v>3366000</v>
      </c>
      <c r="H21" s="3">
        <f t="shared" si="1"/>
        <v>0.75757575757575757</v>
      </c>
      <c r="I21" s="19">
        <f t="shared" si="2"/>
        <v>0.84269662921348309</v>
      </c>
      <c r="J21" s="12">
        <f t="shared" si="3"/>
        <v>18156000</v>
      </c>
      <c r="M21" s="8">
        <f t="shared" si="4"/>
        <v>9</v>
      </c>
      <c r="N21" s="14">
        <f t="shared" si="5"/>
        <v>18156000</v>
      </c>
      <c r="O21" s="2"/>
      <c r="P21" s="2"/>
      <c r="Q21" s="2"/>
      <c r="R21" s="2"/>
      <c r="S21" s="2">
        <f t="shared" si="6"/>
        <v>9</v>
      </c>
      <c r="T21" s="2">
        <f t="shared" si="7"/>
        <v>15300000</v>
      </c>
      <c r="U21" s="2">
        <f t="shared" si="8"/>
        <v>2856000</v>
      </c>
      <c r="V21" s="2"/>
      <c r="W21" s="2"/>
      <c r="X21" s="2"/>
      <c r="Y21" s="2"/>
      <c r="Z21" s="2"/>
    </row>
    <row r="22" spans="2:26" x14ac:dyDescent="0.4">
      <c r="B22" s="2">
        <v>10</v>
      </c>
      <c r="C22" s="2">
        <v>6</v>
      </c>
      <c r="D22" s="12">
        <f t="shared" si="9"/>
        <v>2556250</v>
      </c>
      <c r="E22" s="2">
        <v>3.5</v>
      </c>
      <c r="F22" s="12">
        <f t="shared" si="10"/>
        <v>818000</v>
      </c>
      <c r="G22" s="12">
        <f t="shared" si="0"/>
        <v>3374250</v>
      </c>
      <c r="H22" s="3">
        <f t="shared" si="1"/>
        <v>0.75757575757575757</v>
      </c>
      <c r="I22" s="19">
        <f t="shared" si="2"/>
        <v>0.84269662921348309</v>
      </c>
      <c r="J22" s="12">
        <f t="shared" si="3"/>
        <v>18200500</v>
      </c>
      <c r="M22" s="8">
        <f t="shared" si="4"/>
        <v>10</v>
      </c>
      <c r="N22" s="14">
        <f t="shared" si="5"/>
        <v>18200500</v>
      </c>
      <c r="O22" s="2"/>
      <c r="P22" s="2"/>
      <c r="Q22" s="2"/>
      <c r="R22" s="2"/>
      <c r="S22" s="2">
        <f t="shared" si="6"/>
        <v>10</v>
      </c>
      <c r="T22" s="2">
        <f t="shared" si="7"/>
        <v>15337500</v>
      </c>
      <c r="U22" s="2">
        <f t="shared" si="8"/>
        <v>2863000</v>
      </c>
      <c r="V22" s="2"/>
      <c r="W22" s="2"/>
      <c r="X22" s="2"/>
      <c r="Y22" s="2"/>
      <c r="Z22" s="2"/>
    </row>
    <row r="23" spans="2:26" x14ac:dyDescent="0.4">
      <c r="B23" s="2">
        <v>11</v>
      </c>
      <c r="C23" s="2">
        <v>6</v>
      </c>
      <c r="D23" s="12">
        <f t="shared" si="9"/>
        <v>2562500</v>
      </c>
      <c r="E23" s="2">
        <v>3.5</v>
      </c>
      <c r="F23" s="12">
        <f t="shared" si="10"/>
        <v>820000</v>
      </c>
      <c r="G23" s="12">
        <f t="shared" si="0"/>
        <v>3382500</v>
      </c>
      <c r="H23" s="3">
        <f t="shared" si="1"/>
        <v>0.75757575757575757</v>
      </c>
      <c r="I23" s="19">
        <f t="shared" si="2"/>
        <v>0.84269662921348309</v>
      </c>
      <c r="J23" s="12">
        <f t="shared" si="3"/>
        <v>18245000</v>
      </c>
      <c r="M23" s="8">
        <f t="shared" si="4"/>
        <v>11</v>
      </c>
      <c r="N23" s="14">
        <f t="shared" si="5"/>
        <v>18245000</v>
      </c>
      <c r="O23" s="2"/>
      <c r="P23" s="2"/>
      <c r="Q23" s="2"/>
      <c r="R23" s="2"/>
      <c r="S23" s="2">
        <f t="shared" si="6"/>
        <v>11</v>
      </c>
      <c r="T23" s="2">
        <f t="shared" si="7"/>
        <v>15375000</v>
      </c>
      <c r="U23" s="2">
        <f t="shared" si="8"/>
        <v>2870000</v>
      </c>
      <c r="V23" s="2"/>
      <c r="W23" s="2"/>
      <c r="X23" s="2"/>
      <c r="Y23" s="2"/>
      <c r="Z23" s="2"/>
    </row>
    <row r="24" spans="2:26" x14ac:dyDescent="0.4">
      <c r="B24" s="2">
        <v>12</v>
      </c>
      <c r="C24" s="2">
        <v>6</v>
      </c>
      <c r="D24" s="12">
        <f t="shared" si="9"/>
        <v>2568750</v>
      </c>
      <c r="E24" s="2">
        <v>3.5</v>
      </c>
      <c r="F24" s="12">
        <f t="shared" si="10"/>
        <v>822000</v>
      </c>
      <c r="G24" s="12">
        <f t="shared" si="0"/>
        <v>3390750</v>
      </c>
      <c r="H24" s="3">
        <f t="shared" si="1"/>
        <v>0.75757575757575757</v>
      </c>
      <c r="I24" s="19">
        <f t="shared" si="2"/>
        <v>0.84269662921348309</v>
      </c>
      <c r="J24" s="12">
        <f t="shared" si="3"/>
        <v>18289500</v>
      </c>
      <c r="M24" s="8">
        <f t="shared" si="4"/>
        <v>12</v>
      </c>
      <c r="N24" s="14">
        <f t="shared" si="5"/>
        <v>18289500</v>
      </c>
      <c r="O24" s="2"/>
      <c r="P24" s="2"/>
      <c r="Q24" s="2"/>
      <c r="R24" s="2"/>
      <c r="S24" s="2">
        <f t="shared" si="6"/>
        <v>12</v>
      </c>
      <c r="T24" s="2">
        <f t="shared" si="7"/>
        <v>15412500</v>
      </c>
      <c r="U24" s="2">
        <f t="shared" si="8"/>
        <v>2877000</v>
      </c>
      <c r="V24" s="2"/>
      <c r="W24" s="2"/>
      <c r="X24" s="2"/>
      <c r="Y24" s="2"/>
      <c r="Z24" s="2"/>
    </row>
    <row r="25" spans="2:26" x14ac:dyDescent="0.4">
      <c r="B25" s="2">
        <v>13</v>
      </c>
      <c r="C25" s="2">
        <v>6</v>
      </c>
      <c r="D25" s="12">
        <f t="shared" si="9"/>
        <v>2575000</v>
      </c>
      <c r="E25" s="2">
        <v>3.5</v>
      </c>
      <c r="F25" s="12">
        <f t="shared" si="10"/>
        <v>824000</v>
      </c>
      <c r="G25" s="12">
        <f t="shared" si="0"/>
        <v>3399000</v>
      </c>
      <c r="H25" s="3">
        <f t="shared" si="1"/>
        <v>0.75757575757575757</v>
      </c>
      <c r="I25" s="19">
        <f t="shared" si="2"/>
        <v>0.84269662921348309</v>
      </c>
      <c r="J25" s="12">
        <f t="shared" si="3"/>
        <v>18334000</v>
      </c>
      <c r="M25" s="8">
        <f t="shared" si="4"/>
        <v>13</v>
      </c>
      <c r="N25" s="14">
        <f t="shared" si="5"/>
        <v>18334000</v>
      </c>
      <c r="O25" s="2"/>
      <c r="P25" s="2"/>
      <c r="Q25" s="2"/>
      <c r="R25" s="2"/>
      <c r="S25" s="2">
        <f t="shared" si="6"/>
        <v>13</v>
      </c>
      <c r="T25" s="2">
        <f t="shared" si="7"/>
        <v>15450000</v>
      </c>
      <c r="U25" s="2">
        <f t="shared" si="8"/>
        <v>2884000</v>
      </c>
      <c r="V25" s="2"/>
      <c r="W25" s="2"/>
      <c r="X25" s="2"/>
      <c r="Y25" s="2"/>
      <c r="Z25" s="2"/>
    </row>
    <row r="26" spans="2:26" x14ac:dyDescent="0.4">
      <c r="B26" s="2">
        <v>14</v>
      </c>
      <c r="C26" s="2">
        <v>6</v>
      </c>
      <c r="D26" s="12">
        <f t="shared" si="9"/>
        <v>2581250</v>
      </c>
      <c r="E26" s="2">
        <v>3.5</v>
      </c>
      <c r="F26" s="12">
        <f t="shared" si="10"/>
        <v>826000</v>
      </c>
      <c r="G26" s="12">
        <f t="shared" si="0"/>
        <v>3407250</v>
      </c>
      <c r="H26" s="3">
        <f t="shared" si="1"/>
        <v>0.75757575757575757</v>
      </c>
      <c r="I26" s="19">
        <f t="shared" si="2"/>
        <v>0.84269662921348309</v>
      </c>
      <c r="J26" s="12">
        <f t="shared" si="3"/>
        <v>18378500</v>
      </c>
      <c r="M26" s="8">
        <f t="shared" si="4"/>
        <v>14</v>
      </c>
      <c r="N26" s="14">
        <f t="shared" si="5"/>
        <v>18378500</v>
      </c>
      <c r="O26" s="2"/>
      <c r="P26" s="2"/>
      <c r="Q26" s="2"/>
      <c r="R26" s="2"/>
      <c r="S26" s="2">
        <f t="shared" si="6"/>
        <v>14</v>
      </c>
      <c r="T26" s="2">
        <f t="shared" si="7"/>
        <v>15487500</v>
      </c>
      <c r="U26" s="2">
        <f t="shared" si="8"/>
        <v>2891000</v>
      </c>
      <c r="V26" s="2"/>
      <c r="W26" s="2"/>
      <c r="X26" s="2"/>
      <c r="Y26" s="2"/>
      <c r="Z26" s="2"/>
    </row>
    <row r="27" spans="2:26" x14ac:dyDescent="0.4">
      <c r="B27" s="2">
        <v>15</v>
      </c>
      <c r="C27" s="2">
        <v>6</v>
      </c>
      <c r="D27" s="12">
        <f t="shared" si="9"/>
        <v>2587500</v>
      </c>
      <c r="E27" s="2">
        <v>3.5</v>
      </c>
      <c r="F27" s="12">
        <f t="shared" si="10"/>
        <v>828000</v>
      </c>
      <c r="G27" s="12">
        <f t="shared" si="0"/>
        <v>3415500</v>
      </c>
      <c r="H27" s="3">
        <f t="shared" si="1"/>
        <v>0.75757575757575757</v>
      </c>
      <c r="I27" s="19">
        <f t="shared" si="2"/>
        <v>0.84269662921348309</v>
      </c>
      <c r="J27" s="12">
        <f t="shared" si="3"/>
        <v>18423000</v>
      </c>
      <c r="M27" s="8">
        <f t="shared" si="4"/>
        <v>15</v>
      </c>
      <c r="N27" s="14">
        <f t="shared" si="5"/>
        <v>18423000</v>
      </c>
      <c r="O27" s="2"/>
      <c r="P27" s="2"/>
      <c r="Q27" s="2"/>
      <c r="R27" s="2"/>
      <c r="S27" s="2">
        <f t="shared" si="6"/>
        <v>15</v>
      </c>
      <c r="T27" s="2">
        <f t="shared" si="7"/>
        <v>15525000</v>
      </c>
      <c r="U27" s="2">
        <f t="shared" si="8"/>
        <v>2898000</v>
      </c>
      <c r="V27" s="2"/>
      <c r="W27" s="2"/>
      <c r="X27" s="2"/>
      <c r="Y27" s="2"/>
      <c r="Z27" s="2"/>
    </row>
    <row r="28" spans="2:26" x14ac:dyDescent="0.4">
      <c r="B28" s="2">
        <v>16</v>
      </c>
      <c r="C28" s="2">
        <v>6</v>
      </c>
      <c r="D28" s="12">
        <f t="shared" si="9"/>
        <v>2593750</v>
      </c>
      <c r="E28" s="2">
        <v>3.5</v>
      </c>
      <c r="F28" s="12">
        <f t="shared" si="10"/>
        <v>830000</v>
      </c>
      <c r="G28" s="12">
        <f t="shared" si="0"/>
        <v>3423750</v>
      </c>
      <c r="H28" s="3">
        <f t="shared" si="1"/>
        <v>0.75757575757575757</v>
      </c>
      <c r="I28" s="19">
        <f t="shared" si="2"/>
        <v>0.84269662921348309</v>
      </c>
      <c r="J28" s="12">
        <f t="shared" si="3"/>
        <v>18467500</v>
      </c>
      <c r="M28" s="8">
        <f t="shared" si="4"/>
        <v>16</v>
      </c>
      <c r="N28" s="14">
        <f t="shared" si="5"/>
        <v>18467500</v>
      </c>
      <c r="O28" s="2"/>
      <c r="P28" s="2"/>
      <c r="Q28" s="2"/>
      <c r="R28" s="2"/>
      <c r="S28" s="2">
        <f t="shared" si="6"/>
        <v>16</v>
      </c>
      <c r="T28" s="2">
        <f t="shared" si="7"/>
        <v>15562500</v>
      </c>
      <c r="U28" s="2">
        <f t="shared" si="8"/>
        <v>2905000</v>
      </c>
      <c r="V28" s="2"/>
      <c r="W28" s="2"/>
      <c r="X28" s="2"/>
      <c r="Y28" s="2"/>
      <c r="Z28" s="2"/>
    </row>
    <row r="29" spans="2:26" x14ac:dyDescent="0.4">
      <c r="B29" s="2">
        <v>17</v>
      </c>
      <c r="C29" s="2">
        <v>6</v>
      </c>
      <c r="D29" s="12">
        <f t="shared" si="9"/>
        <v>2600000</v>
      </c>
      <c r="E29" s="2">
        <v>3.5</v>
      </c>
      <c r="F29" s="12">
        <f t="shared" si="10"/>
        <v>832000</v>
      </c>
      <c r="G29" s="12">
        <f t="shared" si="0"/>
        <v>3432000</v>
      </c>
      <c r="H29" s="3">
        <f t="shared" si="1"/>
        <v>0.75757575757575757</v>
      </c>
      <c r="I29" s="19">
        <f t="shared" si="2"/>
        <v>0.84269662921348309</v>
      </c>
      <c r="J29" s="12">
        <f t="shared" si="3"/>
        <v>18512000</v>
      </c>
      <c r="M29" s="8">
        <f t="shared" si="4"/>
        <v>17</v>
      </c>
      <c r="N29" s="14">
        <f t="shared" si="5"/>
        <v>18512000</v>
      </c>
      <c r="O29" s="2"/>
      <c r="P29" s="2"/>
      <c r="Q29" s="2"/>
      <c r="R29" s="2"/>
      <c r="S29" s="2">
        <f t="shared" si="6"/>
        <v>17</v>
      </c>
      <c r="T29" s="2">
        <f t="shared" si="7"/>
        <v>15600000</v>
      </c>
      <c r="U29" s="2">
        <f t="shared" si="8"/>
        <v>2912000</v>
      </c>
      <c r="V29" s="2"/>
      <c r="W29" s="2"/>
      <c r="X29" s="2"/>
      <c r="Y29" s="2"/>
      <c r="Z29" s="2"/>
    </row>
    <row r="30" spans="2:26" x14ac:dyDescent="0.4">
      <c r="B30" s="2">
        <v>18</v>
      </c>
      <c r="C30" s="2">
        <v>6</v>
      </c>
      <c r="D30" s="12">
        <f t="shared" si="9"/>
        <v>2606250</v>
      </c>
      <c r="E30" s="2">
        <v>3.5</v>
      </c>
      <c r="F30" s="12">
        <f t="shared" si="10"/>
        <v>834000</v>
      </c>
      <c r="G30" s="12">
        <f t="shared" si="0"/>
        <v>3440250</v>
      </c>
      <c r="H30" s="3">
        <f t="shared" si="1"/>
        <v>0.75757575757575757</v>
      </c>
      <c r="I30" s="19">
        <f t="shared" si="2"/>
        <v>0.84269662921348309</v>
      </c>
      <c r="J30" s="12">
        <f t="shared" si="3"/>
        <v>18556500</v>
      </c>
      <c r="M30" s="8">
        <f t="shared" si="4"/>
        <v>18</v>
      </c>
      <c r="N30" s="14">
        <f t="shared" si="5"/>
        <v>18556500</v>
      </c>
      <c r="O30" s="2"/>
      <c r="P30" s="2"/>
      <c r="Q30" s="2"/>
      <c r="R30" s="2"/>
      <c r="S30" s="2">
        <f t="shared" si="6"/>
        <v>18</v>
      </c>
      <c r="T30" s="2">
        <f t="shared" si="7"/>
        <v>15637500</v>
      </c>
      <c r="U30" s="2">
        <f t="shared" si="8"/>
        <v>2919000</v>
      </c>
      <c r="V30" s="2"/>
      <c r="W30" s="2"/>
      <c r="X30" s="2"/>
      <c r="Y30" s="2"/>
      <c r="Z30" s="2"/>
    </row>
    <row r="31" spans="2:26" x14ac:dyDescent="0.4">
      <c r="B31" s="2">
        <v>19</v>
      </c>
      <c r="C31" s="2">
        <v>6</v>
      </c>
      <c r="D31" s="12">
        <f t="shared" si="9"/>
        <v>2612500</v>
      </c>
      <c r="E31" s="2">
        <v>3.5</v>
      </c>
      <c r="F31" s="12">
        <f t="shared" si="10"/>
        <v>836000</v>
      </c>
      <c r="G31" s="12">
        <f t="shared" si="0"/>
        <v>3448500</v>
      </c>
      <c r="H31" s="3">
        <f t="shared" si="1"/>
        <v>0.75757575757575757</v>
      </c>
      <c r="I31" s="19">
        <f t="shared" si="2"/>
        <v>0.84269662921348309</v>
      </c>
      <c r="J31" s="12">
        <f t="shared" si="3"/>
        <v>18601000</v>
      </c>
      <c r="M31" s="8">
        <f t="shared" si="4"/>
        <v>19</v>
      </c>
      <c r="N31" s="14">
        <f t="shared" si="5"/>
        <v>18601000</v>
      </c>
      <c r="O31" s="2"/>
      <c r="P31" s="2"/>
      <c r="Q31" s="2"/>
      <c r="R31" s="2"/>
      <c r="S31" s="2">
        <f t="shared" si="6"/>
        <v>19</v>
      </c>
      <c r="T31" s="2">
        <f t="shared" si="7"/>
        <v>15675000</v>
      </c>
      <c r="U31" s="2">
        <f t="shared" si="8"/>
        <v>2926000</v>
      </c>
      <c r="V31" s="2"/>
      <c r="W31" s="2"/>
      <c r="X31" s="2"/>
      <c r="Y31" s="2"/>
      <c r="Z31" s="2"/>
    </row>
    <row r="32" spans="2:26" x14ac:dyDescent="0.4">
      <c r="B32" s="2">
        <v>20</v>
      </c>
      <c r="C32" s="2">
        <v>6</v>
      </c>
      <c r="D32" s="12">
        <f t="shared" si="9"/>
        <v>2618750</v>
      </c>
      <c r="E32" s="2">
        <v>3.5</v>
      </c>
      <c r="F32" s="12">
        <f t="shared" si="10"/>
        <v>838000</v>
      </c>
      <c r="G32" s="12">
        <f t="shared" si="0"/>
        <v>3456750</v>
      </c>
      <c r="H32" s="3">
        <f t="shared" si="1"/>
        <v>0.75757575757575757</v>
      </c>
      <c r="I32" s="19">
        <f t="shared" si="2"/>
        <v>0.84269662921348309</v>
      </c>
      <c r="J32" s="12">
        <f t="shared" si="3"/>
        <v>18645500</v>
      </c>
      <c r="M32" s="8">
        <f t="shared" si="4"/>
        <v>20</v>
      </c>
      <c r="N32" s="14">
        <f t="shared" si="5"/>
        <v>18645500</v>
      </c>
      <c r="O32" s="2"/>
      <c r="P32" s="2"/>
      <c r="Q32" s="2"/>
      <c r="R32" s="2"/>
      <c r="S32" s="2">
        <f t="shared" si="6"/>
        <v>20</v>
      </c>
      <c r="T32" s="2">
        <f t="shared" si="7"/>
        <v>15712500</v>
      </c>
      <c r="U32" s="2">
        <f t="shared" si="8"/>
        <v>2933000</v>
      </c>
      <c r="V32" s="2"/>
      <c r="W32" s="2"/>
      <c r="X32" s="2"/>
      <c r="Y32" s="2"/>
      <c r="Z32" s="2"/>
    </row>
    <row r="33" spans="1:26" x14ac:dyDescent="0.4">
      <c r="B33" s="2">
        <v>21</v>
      </c>
      <c r="C33" s="2">
        <v>6</v>
      </c>
      <c r="D33" s="12">
        <f t="shared" si="9"/>
        <v>2625000</v>
      </c>
      <c r="E33" s="2">
        <v>3.5</v>
      </c>
      <c r="F33" s="12">
        <f t="shared" si="10"/>
        <v>840000</v>
      </c>
      <c r="G33" s="12">
        <f t="shared" si="0"/>
        <v>3465000</v>
      </c>
      <c r="H33" s="3">
        <f t="shared" si="1"/>
        <v>0.75757575757575757</v>
      </c>
      <c r="I33" s="19">
        <f t="shared" si="2"/>
        <v>0.84269662921348309</v>
      </c>
      <c r="J33" s="12">
        <f t="shared" si="3"/>
        <v>18690000</v>
      </c>
      <c r="M33" s="8">
        <f t="shared" si="4"/>
        <v>21</v>
      </c>
      <c r="N33" s="14">
        <f t="shared" si="5"/>
        <v>18690000</v>
      </c>
      <c r="O33" s="2"/>
      <c r="P33" s="2"/>
      <c r="Q33" s="2"/>
      <c r="R33" s="2"/>
      <c r="S33" s="2">
        <f t="shared" si="6"/>
        <v>21</v>
      </c>
      <c r="T33" s="2">
        <f t="shared" si="7"/>
        <v>15750000</v>
      </c>
      <c r="U33" s="2">
        <f t="shared" si="8"/>
        <v>2940000</v>
      </c>
      <c r="V33" s="2"/>
      <c r="W33" s="2"/>
      <c r="X33" s="2"/>
      <c r="Y33" s="2"/>
      <c r="Z33" s="2"/>
    </row>
    <row r="34" spans="1:26" x14ac:dyDescent="0.4">
      <c r="B34" s="2">
        <v>22</v>
      </c>
      <c r="C34" s="2">
        <v>6</v>
      </c>
      <c r="D34" s="12">
        <f t="shared" si="9"/>
        <v>2631250</v>
      </c>
      <c r="E34" s="2">
        <v>3.5</v>
      </c>
      <c r="F34" s="12">
        <f t="shared" si="10"/>
        <v>842000</v>
      </c>
      <c r="G34" s="12">
        <f t="shared" si="0"/>
        <v>3473250</v>
      </c>
      <c r="H34" s="3">
        <f t="shared" si="1"/>
        <v>0.75757575757575757</v>
      </c>
      <c r="I34" s="19">
        <f t="shared" si="2"/>
        <v>0.84269662921348309</v>
      </c>
      <c r="J34" s="12">
        <f t="shared" si="3"/>
        <v>18734500</v>
      </c>
      <c r="M34" s="8">
        <f t="shared" si="4"/>
        <v>22</v>
      </c>
      <c r="N34" s="14">
        <f t="shared" si="5"/>
        <v>18734500</v>
      </c>
      <c r="O34" s="2"/>
      <c r="P34" s="2"/>
      <c r="Q34" s="2"/>
      <c r="R34" s="2"/>
      <c r="S34" s="2">
        <f t="shared" si="6"/>
        <v>22</v>
      </c>
      <c r="T34" s="2">
        <f t="shared" si="7"/>
        <v>15787500</v>
      </c>
      <c r="U34" s="2">
        <f t="shared" si="8"/>
        <v>2947000</v>
      </c>
      <c r="V34" s="2"/>
      <c r="W34" s="2"/>
      <c r="X34" s="2"/>
      <c r="Y34" s="2"/>
      <c r="Z34" s="2"/>
    </row>
    <row r="35" spans="1:26" x14ac:dyDescent="0.4">
      <c r="B35" s="2">
        <v>23</v>
      </c>
      <c r="C35" s="2">
        <v>6</v>
      </c>
      <c r="D35" s="12">
        <f t="shared" si="9"/>
        <v>2637500</v>
      </c>
      <c r="E35" s="2">
        <v>3.5</v>
      </c>
      <c r="F35" s="12">
        <f t="shared" si="10"/>
        <v>844000</v>
      </c>
      <c r="G35" s="12">
        <f t="shared" si="0"/>
        <v>3481500</v>
      </c>
      <c r="H35" s="3">
        <f t="shared" si="1"/>
        <v>0.75757575757575757</v>
      </c>
      <c r="I35" s="19">
        <f t="shared" si="2"/>
        <v>0.84269662921348309</v>
      </c>
      <c r="J35" s="12">
        <f t="shared" si="3"/>
        <v>18779000</v>
      </c>
      <c r="M35" s="8">
        <f t="shared" si="4"/>
        <v>23</v>
      </c>
      <c r="N35" s="14">
        <f t="shared" si="5"/>
        <v>18779000</v>
      </c>
      <c r="O35" s="2"/>
      <c r="P35" s="2"/>
      <c r="Q35" s="2"/>
      <c r="R35" s="2"/>
      <c r="S35" s="2">
        <f t="shared" si="6"/>
        <v>23</v>
      </c>
      <c r="T35" s="2">
        <f t="shared" si="7"/>
        <v>15825000</v>
      </c>
      <c r="U35" s="2">
        <f t="shared" si="8"/>
        <v>2954000</v>
      </c>
      <c r="V35" s="2"/>
      <c r="W35" s="2"/>
      <c r="X35" s="2"/>
      <c r="Y35" s="2"/>
      <c r="Z35" s="2"/>
    </row>
    <row r="36" spans="1:26" x14ac:dyDescent="0.4">
      <c r="B36" s="2">
        <v>24</v>
      </c>
      <c r="C36" s="2">
        <v>6</v>
      </c>
      <c r="D36" s="12">
        <f t="shared" si="9"/>
        <v>2643750</v>
      </c>
      <c r="E36" s="2">
        <v>3.5</v>
      </c>
      <c r="F36" s="12">
        <f t="shared" si="10"/>
        <v>846000</v>
      </c>
      <c r="G36" s="12">
        <f t="shared" si="0"/>
        <v>3489750</v>
      </c>
      <c r="H36" s="3">
        <f t="shared" si="1"/>
        <v>0.75757575757575757</v>
      </c>
      <c r="I36" s="19">
        <f t="shared" si="2"/>
        <v>0.84269662921348309</v>
      </c>
      <c r="J36" s="12">
        <f t="shared" si="3"/>
        <v>18823500</v>
      </c>
      <c r="M36" s="8">
        <f t="shared" si="4"/>
        <v>24</v>
      </c>
      <c r="N36" s="14">
        <f t="shared" si="5"/>
        <v>18823500</v>
      </c>
      <c r="O36" s="2"/>
      <c r="P36" s="2"/>
      <c r="Q36" s="2"/>
      <c r="R36" s="2"/>
      <c r="S36" s="2">
        <f t="shared" si="6"/>
        <v>24</v>
      </c>
      <c r="T36" s="2">
        <f t="shared" si="7"/>
        <v>15862500</v>
      </c>
      <c r="U36" s="2">
        <f t="shared" si="8"/>
        <v>2961000</v>
      </c>
      <c r="V36" s="2"/>
      <c r="W36" s="2"/>
      <c r="X36" s="2"/>
      <c r="Y36" s="2"/>
      <c r="Z36" s="2"/>
    </row>
    <row r="37" spans="1:26" x14ac:dyDescent="0.4">
      <c r="B37" s="2">
        <v>25</v>
      </c>
      <c r="C37" s="2">
        <v>6</v>
      </c>
      <c r="D37" s="12">
        <f t="shared" si="9"/>
        <v>2650000</v>
      </c>
      <c r="E37" s="2">
        <v>3.5</v>
      </c>
      <c r="F37" s="12">
        <f t="shared" si="10"/>
        <v>848000</v>
      </c>
      <c r="G37" s="12">
        <f t="shared" si="0"/>
        <v>3498000</v>
      </c>
      <c r="H37" s="3">
        <f t="shared" si="1"/>
        <v>0.75757575757575757</v>
      </c>
      <c r="I37" s="19">
        <f t="shared" si="2"/>
        <v>0.84269662921348309</v>
      </c>
      <c r="J37" s="12">
        <f t="shared" si="3"/>
        <v>18868000</v>
      </c>
      <c r="M37" s="8">
        <f t="shared" si="4"/>
        <v>25</v>
      </c>
      <c r="N37" s="14">
        <f t="shared" si="5"/>
        <v>18868000</v>
      </c>
      <c r="O37" s="2"/>
      <c r="P37" s="2"/>
      <c r="Q37" s="2"/>
      <c r="R37" s="2"/>
      <c r="S37" s="2">
        <f t="shared" si="6"/>
        <v>25</v>
      </c>
      <c r="T37" s="2">
        <f t="shared" si="7"/>
        <v>15900000</v>
      </c>
      <c r="U37" s="2">
        <f t="shared" si="8"/>
        <v>2968000</v>
      </c>
      <c r="V37" s="2"/>
      <c r="W37" s="2"/>
      <c r="X37" s="2"/>
      <c r="Y37" s="2"/>
      <c r="Z37" s="2"/>
    </row>
    <row r="38" spans="1:26" x14ac:dyDescent="0.4">
      <c r="B38" s="2">
        <v>26</v>
      </c>
      <c r="C38" s="2">
        <v>6</v>
      </c>
      <c r="D38" s="12">
        <f t="shared" si="9"/>
        <v>2656250</v>
      </c>
      <c r="E38" s="2">
        <v>3.5</v>
      </c>
      <c r="F38" s="12">
        <f t="shared" si="10"/>
        <v>850000</v>
      </c>
      <c r="G38" s="12">
        <f t="shared" si="0"/>
        <v>3506250</v>
      </c>
      <c r="H38" s="3">
        <f t="shared" si="1"/>
        <v>0.75757575757575757</v>
      </c>
      <c r="I38" s="19">
        <f t="shared" si="2"/>
        <v>0.84269662921348309</v>
      </c>
      <c r="J38" s="12">
        <f t="shared" si="3"/>
        <v>18912500</v>
      </c>
      <c r="M38" s="8">
        <f t="shared" si="4"/>
        <v>26</v>
      </c>
      <c r="N38" s="14">
        <f t="shared" si="5"/>
        <v>18912500</v>
      </c>
      <c r="O38" s="2"/>
      <c r="P38" s="2"/>
      <c r="Q38" s="2"/>
      <c r="R38" s="2"/>
      <c r="S38" s="2">
        <f t="shared" si="6"/>
        <v>26</v>
      </c>
      <c r="T38" s="2">
        <f t="shared" si="7"/>
        <v>15937500</v>
      </c>
      <c r="U38" s="2">
        <f t="shared" si="8"/>
        <v>2975000</v>
      </c>
      <c r="V38" s="2"/>
      <c r="W38" s="2"/>
      <c r="X38" s="2"/>
      <c r="Y38" s="2"/>
      <c r="Z38" s="2"/>
    </row>
    <row r="39" spans="1:26" x14ac:dyDescent="0.4">
      <c r="B39" s="2">
        <v>27</v>
      </c>
      <c r="C39" s="2">
        <v>6</v>
      </c>
      <c r="D39" s="12">
        <f t="shared" si="9"/>
        <v>2662500</v>
      </c>
      <c r="E39" s="2">
        <v>3.5</v>
      </c>
      <c r="F39" s="12">
        <f t="shared" si="10"/>
        <v>852000</v>
      </c>
      <c r="G39" s="12">
        <f t="shared" si="0"/>
        <v>3514500</v>
      </c>
      <c r="H39" s="3">
        <f t="shared" si="1"/>
        <v>0.75757575757575757</v>
      </c>
      <c r="I39" s="19">
        <f t="shared" si="2"/>
        <v>0.84269662921348309</v>
      </c>
      <c r="J39" s="12">
        <f t="shared" si="3"/>
        <v>18957000</v>
      </c>
      <c r="M39" s="8">
        <f t="shared" si="4"/>
        <v>27</v>
      </c>
      <c r="N39" s="14">
        <f t="shared" si="5"/>
        <v>18957000</v>
      </c>
      <c r="O39" s="2"/>
      <c r="P39" s="2"/>
      <c r="Q39" s="2"/>
      <c r="R39" s="2"/>
      <c r="S39" s="2">
        <f t="shared" si="6"/>
        <v>27</v>
      </c>
      <c r="T39" s="2">
        <f t="shared" si="7"/>
        <v>15975000</v>
      </c>
      <c r="U39" s="2">
        <f t="shared" si="8"/>
        <v>2982000</v>
      </c>
      <c r="V39" s="2"/>
      <c r="W39" s="2"/>
      <c r="X39" s="2"/>
      <c r="Y39" s="2"/>
      <c r="Z39" s="2"/>
    </row>
    <row r="40" spans="1:26" x14ac:dyDescent="0.4">
      <c r="B40" s="2">
        <v>28</v>
      </c>
      <c r="C40" s="2">
        <v>6</v>
      </c>
      <c r="D40" s="12">
        <f t="shared" si="9"/>
        <v>2668750</v>
      </c>
      <c r="E40" s="2">
        <v>3.5</v>
      </c>
      <c r="F40" s="12">
        <f t="shared" si="10"/>
        <v>854000</v>
      </c>
      <c r="G40" s="12">
        <f t="shared" si="0"/>
        <v>3522750</v>
      </c>
      <c r="H40" s="3">
        <f t="shared" si="1"/>
        <v>0.75757575757575757</v>
      </c>
      <c r="I40" s="19">
        <f t="shared" si="2"/>
        <v>0.84269662921348309</v>
      </c>
      <c r="J40" s="12">
        <f t="shared" si="3"/>
        <v>19001500</v>
      </c>
      <c r="M40" s="8">
        <f t="shared" si="4"/>
        <v>28</v>
      </c>
      <c r="N40" s="14">
        <f t="shared" si="5"/>
        <v>19001500</v>
      </c>
      <c r="O40" s="2"/>
      <c r="P40" s="2"/>
      <c r="Q40" s="2"/>
      <c r="R40" s="2"/>
      <c r="S40" s="2">
        <f t="shared" si="6"/>
        <v>28</v>
      </c>
      <c r="T40" s="2">
        <f t="shared" si="7"/>
        <v>16012500</v>
      </c>
      <c r="U40" s="2">
        <f t="shared" si="8"/>
        <v>2989000</v>
      </c>
      <c r="V40" s="2"/>
      <c r="W40" s="2"/>
      <c r="X40" s="2"/>
      <c r="Y40" s="2"/>
      <c r="Z40" s="2"/>
    </row>
    <row r="41" spans="1:26" x14ac:dyDescent="0.4">
      <c r="B41" s="2">
        <v>29</v>
      </c>
      <c r="C41" s="2">
        <v>6</v>
      </c>
      <c r="D41" s="12">
        <f t="shared" si="9"/>
        <v>2675000</v>
      </c>
      <c r="E41" s="2">
        <v>3.5</v>
      </c>
      <c r="F41" s="12">
        <f t="shared" si="10"/>
        <v>856000</v>
      </c>
      <c r="G41" s="12">
        <f t="shared" si="0"/>
        <v>3531000</v>
      </c>
      <c r="H41" s="3">
        <f t="shared" si="1"/>
        <v>0.75757575757575757</v>
      </c>
      <c r="I41" s="19">
        <f t="shared" si="2"/>
        <v>0.84269662921348309</v>
      </c>
      <c r="J41" s="12">
        <f t="shared" si="3"/>
        <v>19046000</v>
      </c>
      <c r="M41" s="8">
        <f t="shared" si="4"/>
        <v>29</v>
      </c>
      <c r="N41" s="14">
        <f t="shared" si="5"/>
        <v>19046000</v>
      </c>
      <c r="O41" s="2"/>
      <c r="P41" s="2"/>
      <c r="Q41" s="2"/>
      <c r="R41" s="2"/>
      <c r="S41" s="2">
        <f t="shared" si="6"/>
        <v>29</v>
      </c>
      <c r="T41" s="2">
        <f t="shared" si="7"/>
        <v>16050000</v>
      </c>
      <c r="U41" s="2">
        <f t="shared" si="8"/>
        <v>2996000</v>
      </c>
      <c r="V41" s="2"/>
      <c r="W41" s="2"/>
      <c r="X41" s="2"/>
      <c r="Y41" s="2"/>
      <c r="Z41" s="2"/>
    </row>
    <row r="42" spans="1:26" x14ac:dyDescent="0.4">
      <c r="B42" s="2">
        <v>30</v>
      </c>
      <c r="C42" s="2">
        <v>6</v>
      </c>
      <c r="D42" s="12">
        <f t="shared" si="9"/>
        <v>2681250</v>
      </c>
      <c r="E42" s="2">
        <v>3.5</v>
      </c>
      <c r="F42" s="12">
        <f t="shared" si="10"/>
        <v>858000</v>
      </c>
      <c r="G42" s="12">
        <f t="shared" si="0"/>
        <v>3539250</v>
      </c>
      <c r="H42" s="3">
        <f t="shared" si="1"/>
        <v>0.75757575757575757</v>
      </c>
      <c r="I42" s="19">
        <f t="shared" si="2"/>
        <v>0.84269662921348309</v>
      </c>
      <c r="J42" s="12">
        <f t="shared" si="3"/>
        <v>19090500</v>
      </c>
      <c r="M42" s="8">
        <f t="shared" si="4"/>
        <v>30</v>
      </c>
      <c r="N42" s="14">
        <f t="shared" si="5"/>
        <v>19090500</v>
      </c>
      <c r="O42" s="2"/>
      <c r="P42" s="2"/>
      <c r="Q42" s="2"/>
      <c r="R42" s="2"/>
      <c r="S42" s="2">
        <f t="shared" si="6"/>
        <v>30</v>
      </c>
      <c r="T42" s="2">
        <f t="shared" si="7"/>
        <v>16087500</v>
      </c>
      <c r="U42" s="2">
        <f t="shared" si="8"/>
        <v>3003000</v>
      </c>
      <c r="V42" s="2"/>
      <c r="W42" s="2"/>
      <c r="X42" s="2"/>
      <c r="Y42" s="2"/>
      <c r="Z42" s="2"/>
    </row>
    <row r="43" spans="1:26" x14ac:dyDescent="0.4">
      <c r="B43" s="2">
        <v>31</v>
      </c>
      <c r="C43" s="2">
        <v>6</v>
      </c>
      <c r="D43" s="12">
        <f t="shared" si="9"/>
        <v>2687500</v>
      </c>
      <c r="E43" s="2">
        <v>3.5</v>
      </c>
      <c r="F43" s="12">
        <f t="shared" si="10"/>
        <v>860000</v>
      </c>
      <c r="G43" s="12">
        <f t="shared" si="0"/>
        <v>3547500</v>
      </c>
      <c r="H43" s="3">
        <f t="shared" si="1"/>
        <v>0.75757575757575757</v>
      </c>
      <c r="I43" s="19">
        <f t="shared" si="2"/>
        <v>0.84269662921348309</v>
      </c>
      <c r="J43" s="12">
        <f t="shared" si="3"/>
        <v>19135000</v>
      </c>
      <c r="M43" s="8">
        <f t="shared" si="4"/>
        <v>31</v>
      </c>
      <c r="N43" s="14">
        <f t="shared" si="5"/>
        <v>19135000</v>
      </c>
      <c r="O43" s="2"/>
      <c r="P43" s="2"/>
      <c r="Q43" s="2"/>
      <c r="R43" s="2"/>
      <c r="S43" s="2">
        <f t="shared" si="6"/>
        <v>31</v>
      </c>
      <c r="T43" s="2">
        <f t="shared" si="7"/>
        <v>16125000</v>
      </c>
      <c r="U43" s="2">
        <f t="shared" si="8"/>
        <v>3010000</v>
      </c>
      <c r="V43" s="2"/>
      <c r="W43" s="2"/>
      <c r="X43" s="2"/>
      <c r="Y43" s="2"/>
      <c r="Z43" s="2"/>
    </row>
    <row r="44" spans="1:26" x14ac:dyDescent="0.4">
      <c r="B44" s="2">
        <v>32</v>
      </c>
      <c r="C44" s="2">
        <v>6</v>
      </c>
      <c r="D44" s="12">
        <f t="shared" si="9"/>
        <v>2693750</v>
      </c>
      <c r="E44" s="2">
        <v>3.5</v>
      </c>
      <c r="F44" s="12">
        <f t="shared" si="10"/>
        <v>862000</v>
      </c>
      <c r="G44" s="12">
        <f t="shared" si="0"/>
        <v>3555750</v>
      </c>
      <c r="H44" s="3">
        <f t="shared" si="1"/>
        <v>0.75757575757575757</v>
      </c>
      <c r="I44" s="19">
        <f t="shared" si="2"/>
        <v>0.84269662921348309</v>
      </c>
      <c r="J44" s="12">
        <f t="shared" si="3"/>
        <v>19179500</v>
      </c>
      <c r="M44" s="8">
        <f t="shared" si="4"/>
        <v>32</v>
      </c>
      <c r="N44" s="14">
        <f t="shared" si="5"/>
        <v>19179500</v>
      </c>
      <c r="O44" s="2"/>
      <c r="P44" s="2"/>
      <c r="Q44" s="2"/>
      <c r="R44" s="2"/>
      <c r="S44" s="2">
        <f t="shared" si="6"/>
        <v>32</v>
      </c>
      <c r="T44" s="2">
        <f t="shared" si="7"/>
        <v>16162500</v>
      </c>
      <c r="U44" s="2">
        <f t="shared" si="8"/>
        <v>3017000</v>
      </c>
      <c r="V44" s="2"/>
      <c r="W44" s="2"/>
      <c r="X44" s="2"/>
      <c r="Y44" s="2"/>
      <c r="Z44" s="2"/>
    </row>
    <row r="45" spans="1:26" ht="17.399999999999999" thickBot="1" x14ac:dyDescent="0.45">
      <c r="B45" s="2">
        <v>33</v>
      </c>
      <c r="C45" s="2">
        <v>6</v>
      </c>
      <c r="D45" s="12">
        <f t="shared" si="9"/>
        <v>2700000</v>
      </c>
      <c r="E45" s="2">
        <v>3.5</v>
      </c>
      <c r="F45" s="12">
        <f t="shared" si="10"/>
        <v>864000</v>
      </c>
      <c r="G45" s="12">
        <f t="shared" si="0"/>
        <v>3564000</v>
      </c>
      <c r="H45" s="3">
        <f t="shared" si="1"/>
        <v>0.75757575757575757</v>
      </c>
      <c r="I45" s="19">
        <f t="shared" si="2"/>
        <v>0.84269662921348309</v>
      </c>
      <c r="J45" s="12">
        <f t="shared" si="3"/>
        <v>19224000</v>
      </c>
      <c r="M45" s="9">
        <f t="shared" si="4"/>
        <v>33</v>
      </c>
      <c r="N45" s="15">
        <f t="shared" si="5"/>
        <v>19224000</v>
      </c>
      <c r="O45" s="2"/>
      <c r="P45" s="2"/>
      <c r="Q45" s="2"/>
      <c r="R45" s="2"/>
      <c r="S45" s="2">
        <f t="shared" si="6"/>
        <v>33</v>
      </c>
      <c r="T45" s="2">
        <f t="shared" si="7"/>
        <v>16200000</v>
      </c>
      <c r="U45" s="2">
        <f t="shared" si="8"/>
        <v>3024000</v>
      </c>
      <c r="V45" s="2"/>
      <c r="W45" s="2"/>
      <c r="X45" s="2"/>
      <c r="Y45" s="2"/>
      <c r="Z45" s="2"/>
    </row>
    <row r="46" spans="1:26" x14ac:dyDescent="0.4">
      <c r="A46" t="s">
        <v>32</v>
      </c>
      <c r="B46" s="2">
        <v>34</v>
      </c>
      <c r="C46" s="2">
        <v>6</v>
      </c>
      <c r="D46" s="12">
        <f t="shared" si="9"/>
        <v>2706250</v>
      </c>
      <c r="E46" s="2">
        <v>3.5</v>
      </c>
      <c r="F46" s="12">
        <f t="shared" si="10"/>
        <v>866000</v>
      </c>
      <c r="G46" s="12">
        <f t="shared" si="0"/>
        <v>3572250</v>
      </c>
      <c r="H46" s="3">
        <f t="shared" si="1"/>
        <v>0.75757575757575757</v>
      </c>
      <c r="I46" s="19">
        <f t="shared" si="2"/>
        <v>0.84269662921348309</v>
      </c>
      <c r="J46" s="25">
        <f t="shared" si="3"/>
        <v>19268500</v>
      </c>
      <c r="M46" s="2"/>
      <c r="N46" s="2"/>
      <c r="O46" s="2"/>
      <c r="P46" s="23">
        <f>B46</f>
        <v>34</v>
      </c>
      <c r="Q46" s="25">
        <f>($N$13-$N$53)+$N$53*P46</f>
        <v>19268500</v>
      </c>
      <c r="R46" s="2"/>
      <c r="S46" s="2"/>
      <c r="T46" s="2"/>
      <c r="U46" s="2"/>
      <c r="V46" s="2"/>
      <c r="W46" s="2">
        <f>B46</f>
        <v>34</v>
      </c>
      <c r="X46" s="16">
        <f>($T$13-$T$53)+$T$53*W46</f>
        <v>16237500</v>
      </c>
      <c r="Y46" s="21">
        <f>($U$13-$U$53)+$U$53*W46</f>
        <v>3031000</v>
      </c>
      <c r="Z46" s="28">
        <f>SUM(X46:Y46)</f>
        <v>19268500</v>
      </c>
    </row>
    <row r="47" spans="1:26" x14ac:dyDescent="0.4">
      <c r="A47" t="s">
        <v>32</v>
      </c>
      <c r="B47" s="2">
        <v>35</v>
      </c>
      <c r="C47" s="2">
        <v>6</v>
      </c>
      <c r="D47" s="12">
        <f t="shared" si="9"/>
        <v>2712500</v>
      </c>
      <c r="E47" s="2">
        <v>3.5</v>
      </c>
      <c r="F47" s="12">
        <f t="shared" si="10"/>
        <v>868000</v>
      </c>
      <c r="G47" s="12">
        <f t="shared" si="0"/>
        <v>3580500</v>
      </c>
      <c r="H47" s="3">
        <f t="shared" si="1"/>
        <v>0.75757575757575757</v>
      </c>
      <c r="I47" s="19">
        <f t="shared" si="2"/>
        <v>0.84269662921348309</v>
      </c>
      <c r="J47" s="26">
        <f t="shared" si="3"/>
        <v>19313000</v>
      </c>
      <c r="M47" s="2"/>
      <c r="N47" s="2"/>
      <c r="O47" s="2"/>
      <c r="P47" s="23">
        <f t="shared" ref="P47:P50" si="11">B47</f>
        <v>35</v>
      </c>
      <c r="Q47" s="26">
        <f t="shared" ref="Q47:Q50" si="12">($N$13-$N$53)+$N$53*P47</f>
        <v>19313000</v>
      </c>
      <c r="R47" s="2"/>
      <c r="S47" s="2"/>
      <c r="T47" s="2"/>
      <c r="U47" s="2"/>
      <c r="V47" s="2"/>
      <c r="W47" s="2">
        <f t="shared" ref="W47:W50" si="13">B47</f>
        <v>35</v>
      </c>
      <c r="X47" s="17">
        <f t="shared" ref="X47:X50" si="14">($T$13-$T$53)+$T$53*W47</f>
        <v>16275000</v>
      </c>
      <c r="Y47" s="20">
        <f t="shared" ref="Y47:Y50" si="15">($U$13-$U$53)+$U$53*W47</f>
        <v>3038000</v>
      </c>
      <c r="Z47" s="29">
        <f t="shared" ref="Z47:Z50" si="16">SUM(X47:Y47)</f>
        <v>19313000</v>
      </c>
    </row>
    <row r="48" spans="1:26" x14ac:dyDescent="0.4">
      <c r="A48" t="s">
        <v>32</v>
      </c>
      <c r="B48" s="2">
        <v>36</v>
      </c>
      <c r="C48" s="2">
        <v>6</v>
      </c>
      <c r="D48" s="12">
        <f t="shared" si="9"/>
        <v>2718750</v>
      </c>
      <c r="E48" s="2">
        <v>3.5</v>
      </c>
      <c r="F48" s="12">
        <f t="shared" si="10"/>
        <v>870000</v>
      </c>
      <c r="G48" s="12">
        <f t="shared" si="0"/>
        <v>3588750</v>
      </c>
      <c r="H48" s="3">
        <f t="shared" si="1"/>
        <v>0.75757575757575757</v>
      </c>
      <c r="I48" s="19">
        <f t="shared" si="2"/>
        <v>0.84269662921348309</v>
      </c>
      <c r="J48" s="26">
        <f t="shared" si="3"/>
        <v>19357500</v>
      </c>
      <c r="M48" s="2"/>
      <c r="N48" s="2"/>
      <c r="O48" s="2"/>
      <c r="P48" s="23">
        <f t="shared" si="11"/>
        <v>36</v>
      </c>
      <c r="Q48" s="26">
        <f t="shared" si="12"/>
        <v>19357500</v>
      </c>
      <c r="R48" s="2"/>
      <c r="S48" s="2"/>
      <c r="T48" s="2"/>
      <c r="U48" s="2"/>
      <c r="V48" s="2"/>
      <c r="W48" s="2">
        <f t="shared" si="13"/>
        <v>36</v>
      </c>
      <c r="X48" s="17">
        <f t="shared" si="14"/>
        <v>16312500</v>
      </c>
      <c r="Y48" s="20">
        <f t="shared" si="15"/>
        <v>3045000</v>
      </c>
      <c r="Z48" s="29">
        <f t="shared" si="16"/>
        <v>19357500</v>
      </c>
    </row>
    <row r="49" spans="1:26" x14ac:dyDescent="0.4">
      <c r="A49" t="s">
        <v>32</v>
      </c>
      <c r="B49" s="2">
        <v>37</v>
      </c>
      <c r="C49" s="2">
        <v>6</v>
      </c>
      <c r="D49" s="12">
        <f t="shared" si="9"/>
        <v>2725000</v>
      </c>
      <c r="E49" s="2">
        <v>3.5</v>
      </c>
      <c r="F49" s="12">
        <f t="shared" si="10"/>
        <v>872000</v>
      </c>
      <c r="G49" s="12">
        <f t="shared" si="0"/>
        <v>3597000</v>
      </c>
      <c r="H49" s="3">
        <f t="shared" si="1"/>
        <v>0.75757575757575757</v>
      </c>
      <c r="I49" s="19">
        <f t="shared" si="2"/>
        <v>0.84269662921348309</v>
      </c>
      <c r="J49" s="26">
        <f t="shared" si="3"/>
        <v>19402000</v>
      </c>
      <c r="M49" s="2"/>
      <c r="N49" s="2"/>
      <c r="O49" s="2"/>
      <c r="P49" s="23">
        <f t="shared" si="11"/>
        <v>37</v>
      </c>
      <c r="Q49" s="26">
        <f t="shared" si="12"/>
        <v>19402000</v>
      </c>
      <c r="R49" s="2"/>
      <c r="S49" s="2"/>
      <c r="T49" s="2"/>
      <c r="U49" s="2"/>
      <c r="V49" s="2"/>
      <c r="W49" s="2">
        <f t="shared" si="13"/>
        <v>37</v>
      </c>
      <c r="X49" s="17">
        <f t="shared" si="14"/>
        <v>16350000</v>
      </c>
      <c r="Y49" s="20">
        <f t="shared" si="15"/>
        <v>3052000</v>
      </c>
      <c r="Z49" s="29">
        <f t="shared" si="16"/>
        <v>19402000</v>
      </c>
    </row>
    <row r="50" spans="1:26" ht="17.399999999999999" thickBot="1" x14ac:dyDescent="0.45">
      <c r="A50" t="s">
        <v>32</v>
      </c>
      <c r="B50" s="2">
        <v>38</v>
      </c>
      <c r="C50" s="2">
        <v>6</v>
      </c>
      <c r="D50" s="12">
        <f t="shared" si="9"/>
        <v>2731250</v>
      </c>
      <c r="E50" s="2">
        <v>3.5</v>
      </c>
      <c r="F50" s="12">
        <f t="shared" si="10"/>
        <v>874000</v>
      </c>
      <c r="G50" s="12">
        <f t="shared" si="0"/>
        <v>3605250</v>
      </c>
      <c r="H50" s="3">
        <f t="shared" si="1"/>
        <v>0.75757575757575757</v>
      </c>
      <c r="I50" s="19">
        <f t="shared" si="2"/>
        <v>0.84269662921348309</v>
      </c>
      <c r="J50" s="27">
        <f t="shared" si="3"/>
        <v>19446500</v>
      </c>
      <c r="M50" s="2"/>
      <c r="N50" s="2"/>
      <c r="O50" s="2"/>
      <c r="P50" s="23">
        <f t="shared" si="11"/>
        <v>38</v>
      </c>
      <c r="Q50" s="27">
        <f t="shared" si="12"/>
        <v>19446500</v>
      </c>
      <c r="R50" s="2"/>
      <c r="S50" s="2"/>
      <c r="T50" s="2"/>
      <c r="U50" s="2"/>
      <c r="V50" s="2"/>
      <c r="W50" s="2">
        <f t="shared" si="13"/>
        <v>38</v>
      </c>
      <c r="X50" s="18">
        <f t="shared" si="14"/>
        <v>16387500</v>
      </c>
      <c r="Y50" s="22">
        <f t="shared" si="15"/>
        <v>3059000</v>
      </c>
      <c r="Z50" s="30">
        <f t="shared" si="16"/>
        <v>19446500</v>
      </c>
    </row>
    <row r="51" spans="1:26" x14ac:dyDescent="0.4">
      <c r="M51" s="2"/>
      <c r="N51" s="2"/>
      <c r="O51" s="2"/>
      <c r="P51" s="2"/>
      <c r="Q51" s="2"/>
      <c r="R51" s="2"/>
      <c r="S51" s="2"/>
      <c r="T51" s="2"/>
      <c r="U51" s="2"/>
      <c r="V51" s="2"/>
      <c r="W51" s="2"/>
      <c r="X51" s="2"/>
      <c r="Y51" s="2"/>
      <c r="Z51" s="2"/>
    </row>
    <row r="52" spans="1:26" x14ac:dyDescent="0.4">
      <c r="L52" s="1" t="s">
        <v>5</v>
      </c>
      <c r="M52" s="2"/>
      <c r="N52" s="2"/>
      <c r="O52" s="2"/>
      <c r="P52" s="2"/>
      <c r="Q52" s="2"/>
      <c r="R52" s="1" t="s">
        <v>5</v>
      </c>
      <c r="S52" s="2"/>
      <c r="T52" s="2"/>
      <c r="U52" s="2"/>
      <c r="V52" s="2"/>
      <c r="W52" s="2"/>
      <c r="X52" s="2"/>
      <c r="Y52" s="2"/>
      <c r="Z52" s="2"/>
    </row>
    <row r="53" spans="1:26" x14ac:dyDescent="0.4">
      <c r="M53" s="6" t="s">
        <v>17</v>
      </c>
      <c r="N53" s="2">
        <f>(N45-N13)/(M45-M13)</f>
        <v>44500</v>
      </c>
      <c r="O53" s="2"/>
      <c r="P53" s="2"/>
      <c r="Q53" s="2"/>
      <c r="S53" s="6" t="s">
        <v>17</v>
      </c>
      <c r="T53" s="2">
        <f>(T45-T13)/(S45-S13)</f>
        <v>37500</v>
      </c>
      <c r="U53" s="2">
        <f>(U45-U13)/(S45-S13)</f>
        <v>7000</v>
      </c>
      <c r="V53" s="2"/>
      <c r="W53" s="2"/>
      <c r="X53" s="2"/>
      <c r="Y53" s="2"/>
      <c r="Z53" s="2"/>
    </row>
  </sheetData>
  <mergeCells count="8">
    <mergeCell ref="W11:Z11"/>
    <mergeCell ref="M10:Q10"/>
    <mergeCell ref="S10:Z10"/>
    <mergeCell ref="C10:D10"/>
    <mergeCell ref="E10:F10"/>
    <mergeCell ref="M11:N11"/>
    <mergeCell ref="P11:Q11"/>
    <mergeCell ref="S11:U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F5C9-ABF8-4E53-A893-390BE69F12B6}">
  <dimension ref="A5:Z53"/>
  <sheetViews>
    <sheetView zoomScale="85" zoomScaleNormal="85" workbookViewId="0">
      <selection activeCell="E10" sqref="E10:F10"/>
    </sheetView>
  </sheetViews>
  <sheetFormatPr defaultRowHeight="16.8" x14ac:dyDescent="0.4"/>
  <cols>
    <col min="1" max="1" width="15.69921875" customWidth="1"/>
    <col min="3" max="3" width="23.19921875" customWidth="1"/>
    <col min="4" max="4" width="14.69921875" customWidth="1"/>
    <col min="5" max="5" width="25" customWidth="1"/>
    <col min="6" max="6" width="12.09765625" customWidth="1"/>
    <col min="7" max="7" width="13.59765625" customWidth="1"/>
    <col min="8" max="8" width="20.8984375" customWidth="1"/>
    <col min="9" max="9" width="23.59765625" customWidth="1"/>
    <col min="10" max="10" width="14.69921875" customWidth="1"/>
    <col min="14" max="14" width="15.8984375" customWidth="1"/>
    <col min="17" max="17" width="13.59765625" customWidth="1"/>
    <col min="18" max="18" width="7" customWidth="1"/>
    <col min="20" max="20" width="16.5" customWidth="1"/>
    <col min="22" max="22" width="5.69921875" customWidth="1"/>
    <col min="23" max="23" width="7.69921875" customWidth="1"/>
    <col min="24" max="24" width="12.69921875" customWidth="1"/>
    <col min="25" max="25" width="11.5" customWidth="1"/>
    <col min="26" max="26" width="13.59765625" customWidth="1"/>
  </cols>
  <sheetData>
    <row r="5" spans="2:26" ht="27" x14ac:dyDescent="0.6">
      <c r="B5" s="24" t="s">
        <v>26</v>
      </c>
    </row>
    <row r="6" spans="2:26" x14ac:dyDescent="0.4">
      <c r="B6" t="s">
        <v>29</v>
      </c>
    </row>
    <row r="7" spans="2:26" x14ac:dyDescent="0.4">
      <c r="B7" t="s">
        <v>30</v>
      </c>
    </row>
    <row r="8" spans="2:26" x14ac:dyDescent="0.4">
      <c r="B8" t="s">
        <v>25</v>
      </c>
    </row>
    <row r="10" spans="2:26" x14ac:dyDescent="0.4">
      <c r="B10" s="1"/>
      <c r="C10" s="41" t="s">
        <v>21</v>
      </c>
      <c r="D10" s="41"/>
      <c r="E10" s="42" t="s">
        <v>22</v>
      </c>
      <c r="F10" s="42"/>
      <c r="G10" s="1"/>
      <c r="H10" s="1"/>
      <c r="I10" s="1"/>
      <c r="J10" s="1"/>
      <c r="M10" s="39" t="s">
        <v>24</v>
      </c>
      <c r="N10" s="39"/>
      <c r="O10" s="39"/>
      <c r="P10" s="39"/>
      <c r="Q10" s="39"/>
      <c r="S10" s="40" t="s">
        <v>6</v>
      </c>
      <c r="T10" s="40"/>
      <c r="U10" s="40"/>
      <c r="V10" s="40"/>
      <c r="W10" s="40"/>
      <c r="X10" s="40"/>
      <c r="Y10" s="40"/>
      <c r="Z10" s="40"/>
    </row>
    <row r="11" spans="2:26" x14ac:dyDescent="0.4">
      <c r="B11" s="1"/>
      <c r="C11" s="4" t="s">
        <v>1</v>
      </c>
      <c r="D11" s="10">
        <v>1E-3</v>
      </c>
      <c r="E11" s="5" t="s">
        <v>1</v>
      </c>
      <c r="F11" s="11">
        <v>2.5000000000000001E-3</v>
      </c>
      <c r="G11" s="1"/>
      <c r="H11" s="1"/>
      <c r="I11" s="1"/>
      <c r="J11" s="1" t="s">
        <v>31</v>
      </c>
      <c r="M11" s="38" t="s">
        <v>3</v>
      </c>
      <c r="N11" s="38"/>
      <c r="P11" s="38" t="s">
        <v>4</v>
      </c>
      <c r="Q11" s="38"/>
      <c r="S11" s="38" t="s">
        <v>3</v>
      </c>
      <c r="T11" s="38"/>
      <c r="U11" s="38"/>
      <c r="W11" s="38" t="s">
        <v>4</v>
      </c>
      <c r="X11" s="38"/>
      <c r="Y11" s="38"/>
      <c r="Z11" s="38"/>
    </row>
    <row r="12" spans="2:26" ht="17.399999999999999" thickBot="1" x14ac:dyDescent="0.45">
      <c r="B12" s="1" t="s">
        <v>0</v>
      </c>
      <c r="C12" s="1" t="s">
        <v>9</v>
      </c>
      <c r="D12" s="1" t="s">
        <v>10</v>
      </c>
      <c r="E12" s="1" t="s">
        <v>16</v>
      </c>
      <c r="F12" s="1" t="s">
        <v>11</v>
      </c>
      <c r="G12" s="1" t="s">
        <v>12</v>
      </c>
      <c r="H12" s="1" t="s">
        <v>13</v>
      </c>
      <c r="I12" s="1" t="s">
        <v>14</v>
      </c>
      <c r="J12" s="1" t="s">
        <v>15</v>
      </c>
      <c r="M12" s="1" t="s">
        <v>0</v>
      </c>
      <c r="N12" s="1" t="s">
        <v>15</v>
      </c>
      <c r="P12" t="s">
        <v>0</v>
      </c>
      <c r="Q12" s="1" t="s">
        <v>15</v>
      </c>
      <c r="S12" s="1" t="s">
        <v>0</v>
      </c>
      <c r="T12" s="1" t="s">
        <v>18</v>
      </c>
      <c r="U12" s="1" t="s">
        <v>19</v>
      </c>
      <c r="W12" s="1" t="s">
        <v>0</v>
      </c>
      <c r="X12" s="1" t="s">
        <v>18</v>
      </c>
      <c r="Y12" s="1" t="s">
        <v>19</v>
      </c>
      <c r="Z12" s="1" t="s">
        <v>15</v>
      </c>
    </row>
    <row r="13" spans="2:26" x14ac:dyDescent="0.4">
      <c r="B13" s="2">
        <v>1</v>
      </c>
      <c r="C13" s="2">
        <v>6</v>
      </c>
      <c r="D13" s="12">
        <v>2500000</v>
      </c>
      <c r="E13" s="2">
        <v>3.5</v>
      </c>
      <c r="F13" s="12">
        <v>800000</v>
      </c>
      <c r="G13" s="12">
        <f>SUM(D13,F13)</f>
        <v>3300000</v>
      </c>
      <c r="H13" s="3">
        <f>D13/G13</f>
        <v>0.75757575757575757</v>
      </c>
      <c r="I13" s="19">
        <f>(C13*D13)/((C13*D13)+(E13*F13))</f>
        <v>0.84269662921348309</v>
      </c>
      <c r="J13" s="12">
        <f>((C13*D13)+(E13*F13))</f>
        <v>17800000</v>
      </c>
      <c r="M13" s="7">
        <f>B13</f>
        <v>1</v>
      </c>
      <c r="N13" s="13">
        <f>J13</f>
        <v>17800000</v>
      </c>
      <c r="O13" s="2"/>
      <c r="P13" s="2"/>
      <c r="Q13" s="2"/>
      <c r="R13" s="2"/>
      <c r="S13" s="2">
        <f>B13</f>
        <v>1</v>
      </c>
      <c r="T13" s="2">
        <f>C13*D13</f>
        <v>15000000</v>
      </c>
      <c r="U13" s="2">
        <f>E13*F13</f>
        <v>2800000</v>
      </c>
      <c r="V13" s="2"/>
      <c r="W13" s="2"/>
      <c r="X13" s="2"/>
      <c r="Y13" s="2"/>
      <c r="Z13" s="2"/>
    </row>
    <row r="14" spans="2:26" x14ac:dyDescent="0.4">
      <c r="B14" s="2">
        <v>2</v>
      </c>
      <c r="C14" s="2">
        <v>6</v>
      </c>
      <c r="D14" s="12">
        <f>D13+(D$11*$D$13)</f>
        <v>2502500</v>
      </c>
      <c r="E14" s="2">
        <v>3.5</v>
      </c>
      <c r="F14" s="12">
        <f>F13+(F$11*$F$13)</f>
        <v>802000</v>
      </c>
      <c r="G14" s="12">
        <f t="shared" ref="G14:G50" si="0">SUM(D14,F14)</f>
        <v>3304500</v>
      </c>
      <c r="H14" s="3">
        <f t="shared" ref="H14:H50" si="1">D14/G14</f>
        <v>0.75730065062793162</v>
      </c>
      <c r="I14" s="19">
        <f t="shared" ref="I14:I50" si="2">(C14*D14)/((C14*D14)+(E14*F14))</f>
        <v>0.84249803613511387</v>
      </c>
      <c r="J14" s="12">
        <f t="shared" ref="J14:J50" si="3">((C14*D14)+(E14*F14))</f>
        <v>17822000</v>
      </c>
      <c r="M14" s="8">
        <f t="shared" ref="M14:M45" si="4">B14</f>
        <v>2</v>
      </c>
      <c r="N14" s="14">
        <f t="shared" ref="N14:N45" si="5">J14</f>
        <v>17822000</v>
      </c>
      <c r="O14" s="2"/>
      <c r="P14" s="2"/>
      <c r="Q14" s="2"/>
      <c r="R14" s="2"/>
      <c r="S14" s="2">
        <f t="shared" ref="S14:S45" si="6">B14</f>
        <v>2</v>
      </c>
      <c r="T14" s="2">
        <f t="shared" ref="T14:T45" si="7">C14*D14</f>
        <v>15015000</v>
      </c>
      <c r="U14" s="2">
        <f t="shared" ref="U14:U45" si="8">E14*F14</f>
        <v>2807000</v>
      </c>
      <c r="V14" s="2"/>
      <c r="W14" s="2"/>
      <c r="X14" s="2"/>
      <c r="Y14" s="2"/>
      <c r="Z14" s="2"/>
    </row>
    <row r="15" spans="2:26" x14ac:dyDescent="0.4">
      <c r="B15" s="2">
        <v>3</v>
      </c>
      <c r="C15" s="2">
        <v>6</v>
      </c>
      <c r="D15" s="12">
        <f t="shared" ref="D15:D50" si="9">D14+(D$11*$D$13)</f>
        <v>2505000</v>
      </c>
      <c r="E15" s="2">
        <v>3.5</v>
      </c>
      <c r="F15" s="12">
        <f t="shared" ref="F15:F50" si="10">F14+(F$11*$F$13)</f>
        <v>804000</v>
      </c>
      <c r="G15" s="12">
        <f t="shared" si="0"/>
        <v>3309000</v>
      </c>
      <c r="H15" s="3">
        <f t="shared" si="1"/>
        <v>0.75702629193109705</v>
      </c>
      <c r="I15" s="19">
        <f t="shared" si="2"/>
        <v>0.84229993275050441</v>
      </c>
      <c r="J15" s="12">
        <f t="shared" si="3"/>
        <v>17844000</v>
      </c>
      <c r="M15" s="8">
        <f t="shared" si="4"/>
        <v>3</v>
      </c>
      <c r="N15" s="14">
        <f t="shared" si="5"/>
        <v>17844000</v>
      </c>
      <c r="O15" s="2"/>
      <c r="P15" s="2"/>
      <c r="Q15" s="2"/>
      <c r="R15" s="2"/>
      <c r="S15" s="2">
        <f t="shared" si="6"/>
        <v>3</v>
      </c>
      <c r="T15" s="2">
        <f t="shared" si="7"/>
        <v>15030000</v>
      </c>
      <c r="U15" s="2">
        <f t="shared" si="8"/>
        <v>2814000</v>
      </c>
      <c r="V15" s="2"/>
      <c r="W15" s="2"/>
      <c r="X15" s="2"/>
      <c r="Y15" s="2"/>
      <c r="Z15" s="2"/>
    </row>
    <row r="16" spans="2:26" x14ac:dyDescent="0.4">
      <c r="B16" s="2">
        <v>4</v>
      </c>
      <c r="C16" s="2">
        <v>6</v>
      </c>
      <c r="D16" s="12">
        <f t="shared" si="9"/>
        <v>2507500</v>
      </c>
      <c r="E16" s="2">
        <v>3.5</v>
      </c>
      <c r="F16" s="12">
        <f t="shared" si="10"/>
        <v>806000</v>
      </c>
      <c r="G16" s="12">
        <f t="shared" si="0"/>
        <v>3313500</v>
      </c>
      <c r="H16" s="3">
        <f t="shared" si="1"/>
        <v>0.75675267843669836</v>
      </c>
      <c r="I16" s="19">
        <f t="shared" si="2"/>
        <v>0.84210231725064366</v>
      </c>
      <c r="J16" s="12">
        <f t="shared" si="3"/>
        <v>17866000</v>
      </c>
      <c r="M16" s="8">
        <f t="shared" si="4"/>
        <v>4</v>
      </c>
      <c r="N16" s="14">
        <f t="shared" si="5"/>
        <v>17866000</v>
      </c>
      <c r="O16" s="2"/>
      <c r="P16" s="2"/>
      <c r="Q16" s="2"/>
      <c r="R16" s="2"/>
      <c r="S16" s="2">
        <f t="shared" si="6"/>
        <v>4</v>
      </c>
      <c r="T16" s="2">
        <f t="shared" si="7"/>
        <v>15045000</v>
      </c>
      <c r="U16" s="2">
        <f t="shared" si="8"/>
        <v>2821000</v>
      </c>
      <c r="V16" s="2"/>
      <c r="W16" s="2"/>
      <c r="X16" s="2"/>
      <c r="Y16" s="2"/>
      <c r="Z16" s="2"/>
    </row>
    <row r="17" spans="2:26" x14ac:dyDescent="0.4">
      <c r="B17" s="2">
        <v>5</v>
      </c>
      <c r="C17" s="2">
        <v>6</v>
      </c>
      <c r="D17" s="12">
        <f t="shared" si="9"/>
        <v>2510000</v>
      </c>
      <c r="E17" s="2">
        <v>3.5</v>
      </c>
      <c r="F17" s="12">
        <f t="shared" si="10"/>
        <v>808000</v>
      </c>
      <c r="G17" s="12">
        <f t="shared" si="0"/>
        <v>3318000</v>
      </c>
      <c r="H17" s="3">
        <f t="shared" si="1"/>
        <v>0.75647980711271845</v>
      </c>
      <c r="I17" s="19">
        <f t="shared" si="2"/>
        <v>0.84190518783542034</v>
      </c>
      <c r="J17" s="12">
        <f t="shared" si="3"/>
        <v>17888000</v>
      </c>
      <c r="M17" s="8">
        <f t="shared" si="4"/>
        <v>5</v>
      </c>
      <c r="N17" s="14">
        <f t="shared" si="5"/>
        <v>17888000</v>
      </c>
      <c r="O17" s="2"/>
      <c r="P17" s="2"/>
      <c r="Q17" s="2"/>
      <c r="R17" s="2"/>
      <c r="S17" s="2">
        <f t="shared" si="6"/>
        <v>5</v>
      </c>
      <c r="T17" s="2">
        <f t="shared" si="7"/>
        <v>15060000</v>
      </c>
      <c r="U17" s="2">
        <f t="shared" si="8"/>
        <v>2828000</v>
      </c>
      <c r="V17" s="2"/>
      <c r="W17" s="2"/>
      <c r="X17" s="2"/>
      <c r="Y17" s="2"/>
      <c r="Z17" s="2"/>
    </row>
    <row r="18" spans="2:26" x14ac:dyDescent="0.4">
      <c r="B18" s="2">
        <v>6</v>
      </c>
      <c r="C18" s="2">
        <v>6</v>
      </c>
      <c r="D18" s="12">
        <f t="shared" si="9"/>
        <v>2512500</v>
      </c>
      <c r="E18" s="2">
        <v>3.5</v>
      </c>
      <c r="F18" s="12">
        <f t="shared" si="10"/>
        <v>810000</v>
      </c>
      <c r="G18" s="12">
        <f t="shared" si="0"/>
        <v>3322500</v>
      </c>
      <c r="H18" s="3">
        <f t="shared" si="1"/>
        <v>0.75620767494356655</v>
      </c>
      <c r="I18" s="19">
        <f t="shared" si="2"/>
        <v>0.84170854271356788</v>
      </c>
      <c r="J18" s="12">
        <f t="shared" si="3"/>
        <v>17910000</v>
      </c>
      <c r="M18" s="8">
        <f t="shared" si="4"/>
        <v>6</v>
      </c>
      <c r="N18" s="14">
        <f t="shared" si="5"/>
        <v>17910000</v>
      </c>
      <c r="O18" s="2"/>
      <c r="P18" s="2"/>
      <c r="Q18" s="2"/>
      <c r="R18" s="2"/>
      <c r="S18" s="2">
        <f t="shared" si="6"/>
        <v>6</v>
      </c>
      <c r="T18" s="2">
        <f t="shared" si="7"/>
        <v>15075000</v>
      </c>
      <c r="U18" s="2">
        <f t="shared" si="8"/>
        <v>2835000</v>
      </c>
      <c r="V18" s="2"/>
      <c r="W18" s="2"/>
      <c r="X18" s="2"/>
      <c r="Y18" s="2"/>
      <c r="Z18" s="2"/>
    </row>
    <row r="19" spans="2:26" x14ac:dyDescent="0.4">
      <c r="B19" s="2">
        <v>7</v>
      </c>
      <c r="C19" s="2">
        <v>6</v>
      </c>
      <c r="D19" s="12">
        <f t="shared" si="9"/>
        <v>2515000</v>
      </c>
      <c r="E19" s="2">
        <v>3.5</v>
      </c>
      <c r="F19" s="12">
        <f t="shared" si="10"/>
        <v>812000</v>
      </c>
      <c r="G19" s="12">
        <f t="shared" si="0"/>
        <v>3327000</v>
      </c>
      <c r="H19" s="3">
        <f t="shared" si="1"/>
        <v>0.75593627892996695</v>
      </c>
      <c r="I19" s="19">
        <f t="shared" si="2"/>
        <v>0.84151238010260987</v>
      </c>
      <c r="J19" s="12">
        <f t="shared" si="3"/>
        <v>17932000</v>
      </c>
      <c r="M19" s="8">
        <f t="shared" si="4"/>
        <v>7</v>
      </c>
      <c r="N19" s="14">
        <f t="shared" si="5"/>
        <v>17932000</v>
      </c>
      <c r="O19" s="2"/>
      <c r="P19" s="2"/>
      <c r="Q19" s="2"/>
      <c r="R19" s="2"/>
      <c r="S19" s="2">
        <f t="shared" si="6"/>
        <v>7</v>
      </c>
      <c r="T19" s="2">
        <f t="shared" si="7"/>
        <v>15090000</v>
      </c>
      <c r="U19" s="2">
        <f t="shared" si="8"/>
        <v>2842000</v>
      </c>
      <c r="V19" s="2"/>
      <c r="W19" s="2"/>
      <c r="X19" s="2"/>
      <c r="Y19" s="2"/>
      <c r="Z19" s="2"/>
    </row>
    <row r="20" spans="2:26" x14ac:dyDescent="0.4">
      <c r="B20" s="2">
        <v>8</v>
      </c>
      <c r="C20" s="2">
        <v>6</v>
      </c>
      <c r="D20" s="12">
        <f t="shared" si="9"/>
        <v>2517500</v>
      </c>
      <c r="E20" s="2">
        <v>3.5</v>
      </c>
      <c r="F20" s="12">
        <f t="shared" si="10"/>
        <v>814000</v>
      </c>
      <c r="G20" s="12">
        <f t="shared" si="0"/>
        <v>3331500</v>
      </c>
      <c r="H20" s="3">
        <f t="shared" si="1"/>
        <v>0.75566561608884886</v>
      </c>
      <c r="I20" s="19">
        <f t="shared" si="2"/>
        <v>0.84131669822880695</v>
      </c>
      <c r="J20" s="12">
        <f t="shared" si="3"/>
        <v>17954000</v>
      </c>
      <c r="M20" s="8">
        <f t="shared" si="4"/>
        <v>8</v>
      </c>
      <c r="N20" s="14">
        <f t="shared" si="5"/>
        <v>17954000</v>
      </c>
      <c r="O20" s="2"/>
      <c r="P20" s="2"/>
      <c r="Q20" s="2"/>
      <c r="R20" s="2"/>
      <c r="S20" s="2">
        <f t="shared" si="6"/>
        <v>8</v>
      </c>
      <c r="T20" s="2">
        <f t="shared" si="7"/>
        <v>15105000</v>
      </c>
      <c r="U20" s="2">
        <f t="shared" si="8"/>
        <v>2849000</v>
      </c>
      <c r="V20" s="2"/>
      <c r="W20" s="2"/>
      <c r="X20" s="2"/>
      <c r="Y20" s="2"/>
      <c r="Z20" s="2"/>
    </row>
    <row r="21" spans="2:26" x14ac:dyDescent="0.4">
      <c r="B21" s="2">
        <v>9</v>
      </c>
      <c r="C21" s="2">
        <v>6</v>
      </c>
      <c r="D21" s="12">
        <f t="shared" si="9"/>
        <v>2520000</v>
      </c>
      <c r="E21" s="2">
        <v>3.5</v>
      </c>
      <c r="F21" s="12">
        <f t="shared" si="10"/>
        <v>816000</v>
      </c>
      <c r="G21" s="12">
        <f t="shared" si="0"/>
        <v>3336000</v>
      </c>
      <c r="H21" s="3">
        <f t="shared" si="1"/>
        <v>0.75539568345323738</v>
      </c>
      <c r="I21" s="19">
        <f t="shared" si="2"/>
        <v>0.84112149532710279</v>
      </c>
      <c r="J21" s="12">
        <f t="shared" si="3"/>
        <v>17976000</v>
      </c>
      <c r="M21" s="8">
        <f t="shared" si="4"/>
        <v>9</v>
      </c>
      <c r="N21" s="14">
        <f t="shared" si="5"/>
        <v>17976000</v>
      </c>
      <c r="O21" s="2"/>
      <c r="P21" s="2"/>
      <c r="Q21" s="2"/>
      <c r="R21" s="2"/>
      <c r="S21" s="2">
        <f t="shared" si="6"/>
        <v>9</v>
      </c>
      <c r="T21" s="2">
        <f t="shared" si="7"/>
        <v>15120000</v>
      </c>
      <c r="U21" s="2">
        <f t="shared" si="8"/>
        <v>2856000</v>
      </c>
      <c r="V21" s="2"/>
      <c r="W21" s="2"/>
      <c r="X21" s="2"/>
      <c r="Y21" s="2"/>
      <c r="Z21" s="2"/>
    </row>
    <row r="22" spans="2:26" x14ac:dyDescent="0.4">
      <c r="B22" s="2">
        <v>10</v>
      </c>
      <c r="C22" s="2">
        <v>6</v>
      </c>
      <c r="D22" s="12">
        <f t="shared" si="9"/>
        <v>2522500</v>
      </c>
      <c r="E22" s="2">
        <v>3.5</v>
      </c>
      <c r="F22" s="12">
        <f t="shared" si="10"/>
        <v>818000</v>
      </c>
      <c r="G22" s="12">
        <f t="shared" si="0"/>
        <v>3340500</v>
      </c>
      <c r="H22" s="3">
        <f t="shared" si="1"/>
        <v>0.75512647807214484</v>
      </c>
      <c r="I22" s="19">
        <f t="shared" si="2"/>
        <v>0.84092676964107127</v>
      </c>
      <c r="J22" s="12">
        <f t="shared" si="3"/>
        <v>17998000</v>
      </c>
      <c r="M22" s="8">
        <f t="shared" si="4"/>
        <v>10</v>
      </c>
      <c r="N22" s="14">
        <f t="shared" si="5"/>
        <v>17998000</v>
      </c>
      <c r="O22" s="2"/>
      <c r="P22" s="2"/>
      <c r="Q22" s="2"/>
      <c r="R22" s="2"/>
      <c r="S22" s="2">
        <f t="shared" si="6"/>
        <v>10</v>
      </c>
      <c r="T22" s="2">
        <f t="shared" si="7"/>
        <v>15135000</v>
      </c>
      <c r="U22" s="2">
        <f t="shared" si="8"/>
        <v>2863000</v>
      </c>
      <c r="V22" s="2"/>
      <c r="W22" s="2"/>
      <c r="X22" s="2"/>
      <c r="Y22" s="2"/>
      <c r="Z22" s="2"/>
    </row>
    <row r="23" spans="2:26" x14ac:dyDescent="0.4">
      <c r="B23" s="2">
        <v>11</v>
      </c>
      <c r="C23" s="2">
        <v>6</v>
      </c>
      <c r="D23" s="12">
        <f t="shared" si="9"/>
        <v>2525000</v>
      </c>
      <c r="E23" s="2">
        <v>3.5</v>
      </c>
      <c r="F23" s="12">
        <f t="shared" si="10"/>
        <v>820000</v>
      </c>
      <c r="G23" s="12">
        <f t="shared" si="0"/>
        <v>3345000</v>
      </c>
      <c r="H23" s="3">
        <f t="shared" si="1"/>
        <v>0.75485799701046341</v>
      </c>
      <c r="I23" s="19">
        <f t="shared" si="2"/>
        <v>0.84073251942286353</v>
      </c>
      <c r="J23" s="12">
        <f t="shared" si="3"/>
        <v>18020000</v>
      </c>
      <c r="M23" s="8">
        <f t="shared" si="4"/>
        <v>11</v>
      </c>
      <c r="N23" s="14">
        <f t="shared" si="5"/>
        <v>18020000</v>
      </c>
      <c r="O23" s="2"/>
      <c r="P23" s="2"/>
      <c r="Q23" s="2"/>
      <c r="R23" s="2"/>
      <c r="S23" s="2">
        <f t="shared" si="6"/>
        <v>11</v>
      </c>
      <c r="T23" s="2">
        <f t="shared" si="7"/>
        <v>15150000</v>
      </c>
      <c r="U23" s="2">
        <f t="shared" si="8"/>
        <v>2870000</v>
      </c>
      <c r="V23" s="2"/>
      <c r="W23" s="2"/>
      <c r="X23" s="2"/>
      <c r="Y23" s="2"/>
      <c r="Z23" s="2"/>
    </row>
    <row r="24" spans="2:26" x14ac:dyDescent="0.4">
      <c r="B24" s="2">
        <v>12</v>
      </c>
      <c r="C24" s="2">
        <v>6</v>
      </c>
      <c r="D24" s="12">
        <f t="shared" si="9"/>
        <v>2527500</v>
      </c>
      <c r="E24" s="2">
        <v>3.5</v>
      </c>
      <c r="F24" s="12">
        <f t="shared" si="10"/>
        <v>822000</v>
      </c>
      <c r="G24" s="12">
        <f t="shared" si="0"/>
        <v>3349500</v>
      </c>
      <c r="H24" s="3">
        <f t="shared" si="1"/>
        <v>0.754590237348858</v>
      </c>
      <c r="I24" s="19">
        <f t="shared" si="2"/>
        <v>0.840538742933156</v>
      </c>
      <c r="J24" s="12">
        <f t="shared" si="3"/>
        <v>18042000</v>
      </c>
      <c r="M24" s="8">
        <f t="shared" si="4"/>
        <v>12</v>
      </c>
      <c r="N24" s="14">
        <f t="shared" si="5"/>
        <v>18042000</v>
      </c>
      <c r="O24" s="2"/>
      <c r="P24" s="2"/>
      <c r="Q24" s="2"/>
      <c r="R24" s="2"/>
      <c r="S24" s="2">
        <f t="shared" si="6"/>
        <v>12</v>
      </c>
      <c r="T24" s="2">
        <f t="shared" si="7"/>
        <v>15165000</v>
      </c>
      <c r="U24" s="2">
        <f t="shared" si="8"/>
        <v>2877000</v>
      </c>
      <c r="V24" s="2"/>
      <c r="W24" s="2"/>
      <c r="X24" s="2"/>
      <c r="Y24" s="2"/>
      <c r="Z24" s="2"/>
    </row>
    <row r="25" spans="2:26" x14ac:dyDescent="0.4">
      <c r="B25" s="2">
        <v>13</v>
      </c>
      <c r="C25" s="2">
        <v>6</v>
      </c>
      <c r="D25" s="12">
        <f t="shared" si="9"/>
        <v>2530000</v>
      </c>
      <c r="E25" s="2">
        <v>3.5</v>
      </c>
      <c r="F25" s="12">
        <f t="shared" si="10"/>
        <v>824000</v>
      </c>
      <c r="G25" s="12">
        <f t="shared" si="0"/>
        <v>3354000</v>
      </c>
      <c r="H25" s="3">
        <f t="shared" si="1"/>
        <v>0.75432319618366128</v>
      </c>
      <c r="I25" s="19">
        <f t="shared" si="2"/>
        <v>0.84034543844109832</v>
      </c>
      <c r="J25" s="12">
        <f t="shared" si="3"/>
        <v>18064000</v>
      </c>
      <c r="M25" s="8">
        <f t="shared" si="4"/>
        <v>13</v>
      </c>
      <c r="N25" s="14">
        <f t="shared" si="5"/>
        <v>18064000</v>
      </c>
      <c r="O25" s="2"/>
      <c r="P25" s="2"/>
      <c r="Q25" s="2"/>
      <c r="R25" s="2"/>
      <c r="S25" s="2">
        <f t="shared" si="6"/>
        <v>13</v>
      </c>
      <c r="T25" s="2">
        <f t="shared" si="7"/>
        <v>15180000</v>
      </c>
      <c r="U25" s="2">
        <f t="shared" si="8"/>
        <v>2884000</v>
      </c>
      <c r="V25" s="2"/>
      <c r="W25" s="2"/>
      <c r="X25" s="2"/>
      <c r="Y25" s="2"/>
      <c r="Z25" s="2"/>
    </row>
    <row r="26" spans="2:26" x14ac:dyDescent="0.4">
      <c r="B26" s="2">
        <v>14</v>
      </c>
      <c r="C26" s="2">
        <v>6</v>
      </c>
      <c r="D26" s="12">
        <f t="shared" si="9"/>
        <v>2532500</v>
      </c>
      <c r="E26" s="2">
        <v>3.5</v>
      </c>
      <c r="F26" s="12">
        <f t="shared" si="10"/>
        <v>826000</v>
      </c>
      <c r="G26" s="12">
        <f t="shared" si="0"/>
        <v>3358500</v>
      </c>
      <c r="H26" s="3">
        <f t="shared" si="1"/>
        <v>0.75405687062676785</v>
      </c>
      <c r="I26" s="19">
        <f t="shared" si="2"/>
        <v>0.84015260422426186</v>
      </c>
      <c r="J26" s="12">
        <f t="shared" si="3"/>
        <v>18086000</v>
      </c>
      <c r="M26" s="8">
        <f t="shared" si="4"/>
        <v>14</v>
      </c>
      <c r="N26" s="14">
        <f t="shared" si="5"/>
        <v>18086000</v>
      </c>
      <c r="O26" s="2"/>
      <c r="P26" s="2"/>
      <c r="Q26" s="2"/>
      <c r="R26" s="2"/>
      <c r="S26" s="2">
        <f t="shared" si="6"/>
        <v>14</v>
      </c>
      <c r="T26" s="2">
        <f t="shared" si="7"/>
        <v>15195000</v>
      </c>
      <c r="U26" s="2">
        <f t="shared" si="8"/>
        <v>2891000</v>
      </c>
      <c r="V26" s="2"/>
      <c r="W26" s="2"/>
      <c r="X26" s="2"/>
      <c r="Y26" s="2"/>
      <c r="Z26" s="2"/>
    </row>
    <row r="27" spans="2:26" x14ac:dyDescent="0.4">
      <c r="B27" s="2">
        <v>15</v>
      </c>
      <c r="C27" s="2">
        <v>6</v>
      </c>
      <c r="D27" s="12">
        <f t="shared" si="9"/>
        <v>2535000</v>
      </c>
      <c r="E27" s="2">
        <v>3.5</v>
      </c>
      <c r="F27" s="12">
        <f t="shared" si="10"/>
        <v>828000</v>
      </c>
      <c r="G27" s="12">
        <f t="shared" si="0"/>
        <v>3363000</v>
      </c>
      <c r="H27" s="3">
        <f t="shared" si="1"/>
        <v>0.7537912578055308</v>
      </c>
      <c r="I27" s="19">
        <f t="shared" si="2"/>
        <v>0.83996023856858848</v>
      </c>
      <c r="J27" s="12">
        <f t="shared" si="3"/>
        <v>18108000</v>
      </c>
      <c r="M27" s="8">
        <f t="shared" si="4"/>
        <v>15</v>
      </c>
      <c r="N27" s="14">
        <f t="shared" si="5"/>
        <v>18108000</v>
      </c>
      <c r="O27" s="2"/>
      <c r="P27" s="2"/>
      <c r="Q27" s="2"/>
      <c r="R27" s="2"/>
      <c r="S27" s="2">
        <f t="shared" si="6"/>
        <v>15</v>
      </c>
      <c r="T27" s="2">
        <f t="shared" si="7"/>
        <v>15210000</v>
      </c>
      <c r="U27" s="2">
        <f t="shared" si="8"/>
        <v>2898000</v>
      </c>
      <c r="V27" s="2"/>
      <c r="W27" s="2"/>
      <c r="X27" s="2"/>
      <c r="Y27" s="2"/>
      <c r="Z27" s="2"/>
    </row>
    <row r="28" spans="2:26" x14ac:dyDescent="0.4">
      <c r="B28" s="2">
        <v>16</v>
      </c>
      <c r="C28" s="2">
        <v>6</v>
      </c>
      <c r="D28" s="12">
        <f t="shared" si="9"/>
        <v>2537500</v>
      </c>
      <c r="E28" s="2">
        <v>3.5</v>
      </c>
      <c r="F28" s="12">
        <f t="shared" si="10"/>
        <v>830000</v>
      </c>
      <c r="G28" s="12">
        <f t="shared" si="0"/>
        <v>3367500</v>
      </c>
      <c r="H28" s="3">
        <f t="shared" si="1"/>
        <v>0.75352635486265773</v>
      </c>
      <c r="I28" s="19">
        <f t="shared" si="2"/>
        <v>0.83976833976833976</v>
      </c>
      <c r="J28" s="12">
        <f t="shared" si="3"/>
        <v>18130000</v>
      </c>
      <c r="M28" s="8">
        <f t="shared" si="4"/>
        <v>16</v>
      </c>
      <c r="N28" s="14">
        <f t="shared" si="5"/>
        <v>18130000</v>
      </c>
      <c r="O28" s="2"/>
      <c r="P28" s="2"/>
      <c r="Q28" s="2"/>
      <c r="R28" s="2"/>
      <c r="S28" s="2">
        <f t="shared" si="6"/>
        <v>16</v>
      </c>
      <c r="T28" s="2">
        <f t="shared" si="7"/>
        <v>15225000</v>
      </c>
      <c r="U28" s="2">
        <f t="shared" si="8"/>
        <v>2905000</v>
      </c>
      <c r="V28" s="2"/>
      <c r="W28" s="2"/>
      <c r="X28" s="2"/>
      <c r="Y28" s="2"/>
      <c r="Z28" s="2"/>
    </row>
    <row r="29" spans="2:26" x14ac:dyDescent="0.4">
      <c r="B29" s="2">
        <v>17</v>
      </c>
      <c r="C29" s="2">
        <v>6</v>
      </c>
      <c r="D29" s="12">
        <f t="shared" si="9"/>
        <v>2540000</v>
      </c>
      <c r="E29" s="2">
        <v>3.5</v>
      </c>
      <c r="F29" s="12">
        <f t="shared" si="10"/>
        <v>832000</v>
      </c>
      <c r="G29" s="12">
        <f t="shared" si="0"/>
        <v>3372000</v>
      </c>
      <c r="H29" s="3">
        <f t="shared" si="1"/>
        <v>0.75326215895610915</v>
      </c>
      <c r="I29" s="19">
        <f t="shared" si="2"/>
        <v>0.83957690612604674</v>
      </c>
      <c r="J29" s="12">
        <f t="shared" si="3"/>
        <v>18152000</v>
      </c>
      <c r="M29" s="8">
        <f t="shared" si="4"/>
        <v>17</v>
      </c>
      <c r="N29" s="14">
        <f t="shared" si="5"/>
        <v>18152000</v>
      </c>
      <c r="O29" s="2"/>
      <c r="P29" s="2"/>
      <c r="Q29" s="2"/>
      <c r="R29" s="2"/>
      <c r="S29" s="2">
        <f t="shared" si="6"/>
        <v>17</v>
      </c>
      <c r="T29" s="2">
        <f t="shared" si="7"/>
        <v>15240000</v>
      </c>
      <c r="U29" s="2">
        <f t="shared" si="8"/>
        <v>2912000</v>
      </c>
      <c r="V29" s="2"/>
      <c r="W29" s="2"/>
      <c r="X29" s="2"/>
      <c r="Y29" s="2"/>
      <c r="Z29" s="2"/>
    </row>
    <row r="30" spans="2:26" x14ac:dyDescent="0.4">
      <c r="B30" s="2">
        <v>18</v>
      </c>
      <c r="C30" s="2">
        <v>6</v>
      </c>
      <c r="D30" s="12">
        <f t="shared" si="9"/>
        <v>2542500</v>
      </c>
      <c r="E30" s="2">
        <v>3.5</v>
      </c>
      <c r="F30" s="12">
        <f t="shared" si="10"/>
        <v>834000</v>
      </c>
      <c r="G30" s="12">
        <f t="shared" si="0"/>
        <v>3376500</v>
      </c>
      <c r="H30" s="3">
        <f t="shared" si="1"/>
        <v>0.752998667258996</v>
      </c>
      <c r="I30" s="19">
        <f t="shared" si="2"/>
        <v>0.83938593595245958</v>
      </c>
      <c r="J30" s="12">
        <f t="shared" si="3"/>
        <v>18174000</v>
      </c>
      <c r="M30" s="8">
        <f t="shared" si="4"/>
        <v>18</v>
      </c>
      <c r="N30" s="14">
        <f t="shared" si="5"/>
        <v>18174000</v>
      </c>
      <c r="O30" s="2"/>
      <c r="P30" s="2"/>
      <c r="Q30" s="2"/>
      <c r="R30" s="2"/>
      <c r="S30" s="2">
        <f t="shared" si="6"/>
        <v>18</v>
      </c>
      <c r="T30" s="2">
        <f t="shared" si="7"/>
        <v>15255000</v>
      </c>
      <c r="U30" s="2">
        <f t="shared" si="8"/>
        <v>2919000</v>
      </c>
      <c r="V30" s="2"/>
      <c r="W30" s="2"/>
      <c r="X30" s="2"/>
      <c r="Y30" s="2"/>
      <c r="Z30" s="2"/>
    </row>
    <row r="31" spans="2:26" x14ac:dyDescent="0.4">
      <c r="B31" s="2">
        <v>19</v>
      </c>
      <c r="C31" s="2">
        <v>6</v>
      </c>
      <c r="D31" s="12">
        <f t="shared" si="9"/>
        <v>2545000</v>
      </c>
      <c r="E31" s="2">
        <v>3.5</v>
      </c>
      <c r="F31" s="12">
        <f t="shared" si="10"/>
        <v>836000</v>
      </c>
      <c r="G31" s="12">
        <f t="shared" si="0"/>
        <v>3381000</v>
      </c>
      <c r="H31" s="3">
        <f t="shared" si="1"/>
        <v>0.75273587695947941</v>
      </c>
      <c r="I31" s="19">
        <f t="shared" si="2"/>
        <v>0.83919542756649812</v>
      </c>
      <c r="J31" s="12">
        <f t="shared" si="3"/>
        <v>18196000</v>
      </c>
      <c r="M31" s="8">
        <f t="shared" si="4"/>
        <v>19</v>
      </c>
      <c r="N31" s="14">
        <f t="shared" si="5"/>
        <v>18196000</v>
      </c>
      <c r="O31" s="2"/>
      <c r="P31" s="2"/>
      <c r="Q31" s="2"/>
      <c r="R31" s="2"/>
      <c r="S31" s="2">
        <f t="shared" si="6"/>
        <v>19</v>
      </c>
      <c r="T31" s="2">
        <f t="shared" si="7"/>
        <v>15270000</v>
      </c>
      <c r="U31" s="2">
        <f t="shared" si="8"/>
        <v>2926000</v>
      </c>
      <c r="V31" s="2"/>
      <c r="W31" s="2"/>
      <c r="X31" s="2"/>
      <c r="Y31" s="2"/>
      <c r="Z31" s="2"/>
    </row>
    <row r="32" spans="2:26" x14ac:dyDescent="0.4">
      <c r="B32" s="2">
        <v>20</v>
      </c>
      <c r="C32" s="2">
        <v>6</v>
      </c>
      <c r="D32" s="12">
        <f t="shared" si="9"/>
        <v>2547500</v>
      </c>
      <c r="E32" s="2">
        <v>3.5</v>
      </c>
      <c r="F32" s="12">
        <f t="shared" si="10"/>
        <v>838000</v>
      </c>
      <c r="G32" s="12">
        <f t="shared" si="0"/>
        <v>3385500</v>
      </c>
      <c r="H32" s="3">
        <f t="shared" si="1"/>
        <v>0.75247378526067055</v>
      </c>
      <c r="I32" s="19">
        <f t="shared" si="2"/>
        <v>0.83900537929520258</v>
      </c>
      <c r="J32" s="12">
        <f t="shared" si="3"/>
        <v>18218000</v>
      </c>
      <c r="M32" s="8">
        <f t="shared" si="4"/>
        <v>20</v>
      </c>
      <c r="N32" s="14">
        <f t="shared" si="5"/>
        <v>18218000</v>
      </c>
      <c r="O32" s="2"/>
      <c r="P32" s="2"/>
      <c r="Q32" s="2"/>
      <c r="R32" s="2"/>
      <c r="S32" s="2">
        <f t="shared" si="6"/>
        <v>20</v>
      </c>
      <c r="T32" s="2">
        <f t="shared" si="7"/>
        <v>15285000</v>
      </c>
      <c r="U32" s="2">
        <f t="shared" si="8"/>
        <v>2933000</v>
      </c>
      <c r="V32" s="2"/>
      <c r="W32" s="2"/>
      <c r="X32" s="2"/>
      <c r="Y32" s="2"/>
      <c r="Z32" s="2"/>
    </row>
    <row r="33" spans="1:26" x14ac:dyDescent="0.4">
      <c r="B33" s="2">
        <v>21</v>
      </c>
      <c r="C33" s="2">
        <v>6</v>
      </c>
      <c r="D33" s="12">
        <f t="shared" si="9"/>
        <v>2550000</v>
      </c>
      <c r="E33" s="2">
        <v>3.5</v>
      </c>
      <c r="F33" s="12">
        <f t="shared" si="10"/>
        <v>840000</v>
      </c>
      <c r="G33" s="12">
        <f t="shared" si="0"/>
        <v>3390000</v>
      </c>
      <c r="H33" s="3">
        <f t="shared" si="1"/>
        <v>0.75221238938053092</v>
      </c>
      <c r="I33" s="19">
        <f t="shared" si="2"/>
        <v>0.83881578947368418</v>
      </c>
      <c r="J33" s="12">
        <f t="shared" si="3"/>
        <v>18240000</v>
      </c>
      <c r="M33" s="8">
        <f t="shared" si="4"/>
        <v>21</v>
      </c>
      <c r="N33" s="14">
        <f t="shared" si="5"/>
        <v>18240000</v>
      </c>
      <c r="O33" s="2"/>
      <c r="P33" s="2"/>
      <c r="Q33" s="2"/>
      <c r="R33" s="2"/>
      <c r="S33" s="2">
        <f t="shared" si="6"/>
        <v>21</v>
      </c>
      <c r="T33" s="2">
        <f t="shared" si="7"/>
        <v>15300000</v>
      </c>
      <c r="U33" s="2">
        <f t="shared" si="8"/>
        <v>2940000</v>
      </c>
      <c r="V33" s="2"/>
      <c r="W33" s="2"/>
      <c r="X33" s="2"/>
      <c r="Y33" s="2"/>
      <c r="Z33" s="2"/>
    </row>
    <row r="34" spans="1:26" x14ac:dyDescent="0.4">
      <c r="B34" s="2">
        <v>22</v>
      </c>
      <c r="C34" s="2">
        <v>6</v>
      </c>
      <c r="D34" s="12">
        <f t="shared" si="9"/>
        <v>2552500</v>
      </c>
      <c r="E34" s="2">
        <v>3.5</v>
      </c>
      <c r="F34" s="12">
        <f t="shared" si="10"/>
        <v>842000</v>
      </c>
      <c r="G34" s="12">
        <f t="shared" si="0"/>
        <v>3394500</v>
      </c>
      <c r="H34" s="3">
        <f t="shared" si="1"/>
        <v>0.75195168655177491</v>
      </c>
      <c r="I34" s="19">
        <f t="shared" si="2"/>
        <v>0.83862665644507717</v>
      </c>
      <c r="J34" s="12">
        <f t="shared" si="3"/>
        <v>18262000</v>
      </c>
      <c r="M34" s="8">
        <f t="shared" si="4"/>
        <v>22</v>
      </c>
      <c r="N34" s="14">
        <f t="shared" si="5"/>
        <v>18262000</v>
      </c>
      <c r="O34" s="2"/>
      <c r="P34" s="2"/>
      <c r="Q34" s="2"/>
      <c r="R34" s="2"/>
      <c r="S34" s="2">
        <f t="shared" si="6"/>
        <v>22</v>
      </c>
      <c r="T34" s="2">
        <f t="shared" si="7"/>
        <v>15315000</v>
      </c>
      <c r="U34" s="2">
        <f t="shared" si="8"/>
        <v>2947000</v>
      </c>
      <c r="V34" s="2"/>
      <c r="W34" s="2"/>
      <c r="X34" s="2"/>
      <c r="Y34" s="2"/>
      <c r="Z34" s="2"/>
    </row>
    <row r="35" spans="1:26" x14ac:dyDescent="0.4">
      <c r="B35" s="2">
        <v>23</v>
      </c>
      <c r="C35" s="2">
        <v>6</v>
      </c>
      <c r="D35" s="12">
        <f t="shared" si="9"/>
        <v>2555000</v>
      </c>
      <c r="E35" s="2">
        <v>3.5</v>
      </c>
      <c r="F35" s="12">
        <f t="shared" si="10"/>
        <v>844000</v>
      </c>
      <c r="G35" s="12">
        <f t="shared" si="0"/>
        <v>3399000</v>
      </c>
      <c r="H35" s="3">
        <f t="shared" si="1"/>
        <v>0.75169167402177106</v>
      </c>
      <c r="I35" s="19">
        <f t="shared" si="2"/>
        <v>0.83843797856049007</v>
      </c>
      <c r="J35" s="12">
        <f t="shared" si="3"/>
        <v>18284000</v>
      </c>
      <c r="M35" s="8">
        <f t="shared" si="4"/>
        <v>23</v>
      </c>
      <c r="N35" s="14">
        <f t="shared" si="5"/>
        <v>18284000</v>
      </c>
      <c r="O35" s="2"/>
      <c r="P35" s="2"/>
      <c r="Q35" s="2"/>
      <c r="R35" s="2"/>
      <c r="S35" s="2">
        <f t="shared" si="6"/>
        <v>23</v>
      </c>
      <c r="T35" s="2">
        <f t="shared" si="7"/>
        <v>15330000</v>
      </c>
      <c r="U35" s="2">
        <f t="shared" si="8"/>
        <v>2954000</v>
      </c>
      <c r="V35" s="2"/>
      <c r="W35" s="2"/>
      <c r="X35" s="2"/>
      <c r="Y35" s="2"/>
      <c r="Z35" s="2"/>
    </row>
    <row r="36" spans="1:26" x14ac:dyDescent="0.4">
      <c r="B36" s="2">
        <v>24</v>
      </c>
      <c r="C36" s="2">
        <v>6</v>
      </c>
      <c r="D36" s="12">
        <f t="shared" si="9"/>
        <v>2557500</v>
      </c>
      <c r="E36" s="2">
        <v>3.5</v>
      </c>
      <c r="F36" s="12">
        <f t="shared" si="10"/>
        <v>846000</v>
      </c>
      <c r="G36" s="12">
        <f t="shared" si="0"/>
        <v>3403500</v>
      </c>
      <c r="H36" s="3">
        <f t="shared" si="1"/>
        <v>0.75143234905244605</v>
      </c>
      <c r="I36" s="19">
        <f t="shared" si="2"/>
        <v>0.83824975417895775</v>
      </c>
      <c r="J36" s="12">
        <f t="shared" si="3"/>
        <v>18306000</v>
      </c>
      <c r="M36" s="8">
        <f t="shared" si="4"/>
        <v>24</v>
      </c>
      <c r="N36" s="14">
        <f t="shared" si="5"/>
        <v>18306000</v>
      </c>
      <c r="O36" s="2"/>
      <c r="P36" s="2"/>
      <c r="Q36" s="2"/>
      <c r="R36" s="2"/>
      <c r="S36" s="2">
        <f t="shared" si="6"/>
        <v>24</v>
      </c>
      <c r="T36" s="2">
        <f t="shared" si="7"/>
        <v>15345000</v>
      </c>
      <c r="U36" s="2">
        <f t="shared" si="8"/>
        <v>2961000</v>
      </c>
      <c r="V36" s="2"/>
      <c r="W36" s="2"/>
      <c r="X36" s="2"/>
      <c r="Y36" s="2"/>
      <c r="Z36" s="2"/>
    </row>
    <row r="37" spans="1:26" x14ac:dyDescent="0.4">
      <c r="B37" s="2">
        <v>25</v>
      </c>
      <c r="C37" s="2">
        <v>6</v>
      </c>
      <c r="D37" s="12">
        <f t="shared" si="9"/>
        <v>2560000</v>
      </c>
      <c r="E37" s="2">
        <v>3.5</v>
      </c>
      <c r="F37" s="12">
        <f t="shared" si="10"/>
        <v>848000</v>
      </c>
      <c r="G37" s="12">
        <f t="shared" si="0"/>
        <v>3408000</v>
      </c>
      <c r="H37" s="3">
        <f t="shared" si="1"/>
        <v>0.75117370892018775</v>
      </c>
      <c r="I37" s="19">
        <f t="shared" si="2"/>
        <v>0.8380619816673941</v>
      </c>
      <c r="J37" s="12">
        <f t="shared" si="3"/>
        <v>18328000</v>
      </c>
      <c r="M37" s="8">
        <f t="shared" si="4"/>
        <v>25</v>
      </c>
      <c r="N37" s="14">
        <f t="shared" si="5"/>
        <v>18328000</v>
      </c>
      <c r="O37" s="2"/>
      <c r="P37" s="2"/>
      <c r="Q37" s="2"/>
      <c r="R37" s="2"/>
      <c r="S37" s="2">
        <f t="shared" si="6"/>
        <v>25</v>
      </c>
      <c r="T37" s="2">
        <f t="shared" si="7"/>
        <v>15360000</v>
      </c>
      <c r="U37" s="2">
        <f t="shared" si="8"/>
        <v>2968000</v>
      </c>
      <c r="V37" s="2"/>
      <c r="W37" s="2"/>
      <c r="X37" s="2"/>
      <c r="Y37" s="2"/>
      <c r="Z37" s="2"/>
    </row>
    <row r="38" spans="1:26" x14ac:dyDescent="0.4">
      <c r="B38" s="2">
        <v>26</v>
      </c>
      <c r="C38" s="2">
        <v>6</v>
      </c>
      <c r="D38" s="12">
        <f t="shared" si="9"/>
        <v>2562500</v>
      </c>
      <c r="E38" s="2">
        <v>3.5</v>
      </c>
      <c r="F38" s="12">
        <f t="shared" si="10"/>
        <v>850000</v>
      </c>
      <c r="G38" s="12">
        <f t="shared" si="0"/>
        <v>3412500</v>
      </c>
      <c r="H38" s="3">
        <f t="shared" si="1"/>
        <v>0.75091575091575091</v>
      </c>
      <c r="I38" s="19">
        <f t="shared" si="2"/>
        <v>0.83787465940054495</v>
      </c>
      <c r="J38" s="12">
        <f t="shared" si="3"/>
        <v>18350000</v>
      </c>
      <c r="M38" s="8">
        <f t="shared" si="4"/>
        <v>26</v>
      </c>
      <c r="N38" s="14">
        <f t="shared" si="5"/>
        <v>18350000</v>
      </c>
      <c r="O38" s="2"/>
      <c r="P38" s="2"/>
      <c r="Q38" s="2"/>
      <c r="R38" s="2"/>
      <c r="S38" s="2">
        <f t="shared" si="6"/>
        <v>26</v>
      </c>
      <c r="T38" s="2">
        <f t="shared" si="7"/>
        <v>15375000</v>
      </c>
      <c r="U38" s="2">
        <f t="shared" si="8"/>
        <v>2975000</v>
      </c>
      <c r="V38" s="2"/>
      <c r="W38" s="2"/>
      <c r="X38" s="2"/>
      <c r="Y38" s="2"/>
      <c r="Z38" s="2"/>
    </row>
    <row r="39" spans="1:26" x14ac:dyDescent="0.4">
      <c r="B39" s="2">
        <v>27</v>
      </c>
      <c r="C39" s="2">
        <v>6</v>
      </c>
      <c r="D39" s="12">
        <f t="shared" si="9"/>
        <v>2565000</v>
      </c>
      <c r="E39" s="2">
        <v>3.5</v>
      </c>
      <c r="F39" s="12">
        <f t="shared" si="10"/>
        <v>852000</v>
      </c>
      <c r="G39" s="12">
        <f t="shared" si="0"/>
        <v>3417000</v>
      </c>
      <c r="H39" s="3">
        <f t="shared" si="1"/>
        <v>0.7506584723441615</v>
      </c>
      <c r="I39" s="19">
        <f t="shared" si="2"/>
        <v>0.83768778576094061</v>
      </c>
      <c r="J39" s="12">
        <f t="shared" si="3"/>
        <v>18372000</v>
      </c>
      <c r="M39" s="8">
        <f t="shared" si="4"/>
        <v>27</v>
      </c>
      <c r="N39" s="14">
        <f t="shared" si="5"/>
        <v>18372000</v>
      </c>
      <c r="O39" s="2"/>
      <c r="P39" s="2"/>
      <c r="Q39" s="2"/>
      <c r="R39" s="2"/>
      <c r="S39" s="2">
        <f t="shared" si="6"/>
        <v>27</v>
      </c>
      <c r="T39" s="2">
        <f t="shared" si="7"/>
        <v>15390000</v>
      </c>
      <c r="U39" s="2">
        <f t="shared" si="8"/>
        <v>2982000</v>
      </c>
      <c r="V39" s="2"/>
      <c r="W39" s="2"/>
      <c r="X39" s="2"/>
      <c r="Y39" s="2"/>
      <c r="Z39" s="2"/>
    </row>
    <row r="40" spans="1:26" x14ac:dyDescent="0.4">
      <c r="B40" s="2">
        <v>28</v>
      </c>
      <c r="C40" s="2">
        <v>6</v>
      </c>
      <c r="D40" s="12">
        <f t="shared" si="9"/>
        <v>2567500</v>
      </c>
      <c r="E40" s="2">
        <v>3.5</v>
      </c>
      <c r="F40" s="12">
        <f t="shared" si="10"/>
        <v>854000</v>
      </c>
      <c r="G40" s="12">
        <f t="shared" si="0"/>
        <v>3421500</v>
      </c>
      <c r="H40" s="3">
        <f t="shared" si="1"/>
        <v>0.7504018705246237</v>
      </c>
      <c r="I40" s="19">
        <f t="shared" si="2"/>
        <v>0.8375013591388496</v>
      </c>
      <c r="J40" s="12">
        <f t="shared" si="3"/>
        <v>18394000</v>
      </c>
      <c r="M40" s="8">
        <f t="shared" si="4"/>
        <v>28</v>
      </c>
      <c r="N40" s="14">
        <f t="shared" si="5"/>
        <v>18394000</v>
      </c>
      <c r="O40" s="2"/>
      <c r="P40" s="2"/>
      <c r="Q40" s="2"/>
      <c r="R40" s="2"/>
      <c r="S40" s="2">
        <f t="shared" si="6"/>
        <v>28</v>
      </c>
      <c r="T40" s="2">
        <f t="shared" si="7"/>
        <v>15405000</v>
      </c>
      <c r="U40" s="2">
        <f t="shared" si="8"/>
        <v>2989000</v>
      </c>
      <c r="V40" s="2"/>
      <c r="W40" s="2"/>
      <c r="X40" s="2"/>
      <c r="Y40" s="2"/>
      <c r="Z40" s="2"/>
    </row>
    <row r="41" spans="1:26" x14ac:dyDescent="0.4">
      <c r="B41" s="2">
        <v>29</v>
      </c>
      <c r="C41" s="2">
        <v>6</v>
      </c>
      <c r="D41" s="12">
        <f t="shared" si="9"/>
        <v>2570000</v>
      </c>
      <c r="E41" s="2">
        <v>3.5</v>
      </c>
      <c r="F41" s="12">
        <f t="shared" si="10"/>
        <v>856000</v>
      </c>
      <c r="G41" s="12">
        <f t="shared" si="0"/>
        <v>3426000</v>
      </c>
      <c r="H41" s="3">
        <f t="shared" si="1"/>
        <v>0.75014594279042612</v>
      </c>
      <c r="I41" s="19">
        <f t="shared" si="2"/>
        <v>0.83731537793223287</v>
      </c>
      <c r="J41" s="12">
        <f t="shared" si="3"/>
        <v>18416000</v>
      </c>
      <c r="M41" s="8">
        <f t="shared" si="4"/>
        <v>29</v>
      </c>
      <c r="N41" s="14">
        <f t="shared" si="5"/>
        <v>18416000</v>
      </c>
      <c r="O41" s="2"/>
      <c r="P41" s="2"/>
      <c r="Q41" s="2"/>
      <c r="R41" s="2"/>
      <c r="S41" s="2">
        <f t="shared" si="6"/>
        <v>29</v>
      </c>
      <c r="T41" s="2">
        <f t="shared" si="7"/>
        <v>15420000</v>
      </c>
      <c r="U41" s="2">
        <f t="shared" si="8"/>
        <v>2996000</v>
      </c>
      <c r="V41" s="2"/>
      <c r="W41" s="2"/>
      <c r="X41" s="2"/>
      <c r="Y41" s="2"/>
      <c r="Z41" s="2"/>
    </row>
    <row r="42" spans="1:26" x14ac:dyDescent="0.4">
      <c r="B42" s="2">
        <v>30</v>
      </c>
      <c r="C42" s="2">
        <v>6</v>
      </c>
      <c r="D42" s="12">
        <f t="shared" si="9"/>
        <v>2572500</v>
      </c>
      <c r="E42" s="2">
        <v>3.5</v>
      </c>
      <c r="F42" s="12">
        <f t="shared" si="10"/>
        <v>858000</v>
      </c>
      <c r="G42" s="12">
        <f t="shared" si="0"/>
        <v>3430500</v>
      </c>
      <c r="H42" s="3">
        <f t="shared" si="1"/>
        <v>0.74989068648885004</v>
      </c>
      <c r="I42" s="19">
        <f t="shared" si="2"/>
        <v>0.83712984054669703</v>
      </c>
      <c r="J42" s="12">
        <f t="shared" si="3"/>
        <v>18438000</v>
      </c>
      <c r="M42" s="8">
        <f t="shared" si="4"/>
        <v>30</v>
      </c>
      <c r="N42" s="14">
        <f t="shared" si="5"/>
        <v>18438000</v>
      </c>
      <c r="O42" s="2"/>
      <c r="P42" s="2"/>
      <c r="Q42" s="2"/>
      <c r="R42" s="2"/>
      <c r="S42" s="2">
        <f t="shared" si="6"/>
        <v>30</v>
      </c>
      <c r="T42" s="2">
        <f t="shared" si="7"/>
        <v>15435000</v>
      </c>
      <c r="U42" s="2">
        <f t="shared" si="8"/>
        <v>3003000</v>
      </c>
      <c r="V42" s="2"/>
      <c r="W42" s="2"/>
      <c r="X42" s="2"/>
      <c r="Y42" s="2"/>
      <c r="Z42" s="2"/>
    </row>
    <row r="43" spans="1:26" x14ac:dyDescent="0.4">
      <c r="B43" s="2">
        <v>31</v>
      </c>
      <c r="C43" s="2">
        <v>6</v>
      </c>
      <c r="D43" s="12">
        <f t="shared" si="9"/>
        <v>2575000</v>
      </c>
      <c r="E43" s="2">
        <v>3.5</v>
      </c>
      <c r="F43" s="12">
        <f t="shared" si="10"/>
        <v>860000</v>
      </c>
      <c r="G43" s="12">
        <f t="shared" si="0"/>
        <v>3435000</v>
      </c>
      <c r="H43" s="3">
        <f t="shared" si="1"/>
        <v>0.74963609898107719</v>
      </c>
      <c r="I43" s="19">
        <f t="shared" si="2"/>
        <v>0.83694474539544961</v>
      </c>
      <c r="J43" s="12">
        <f t="shared" si="3"/>
        <v>18460000</v>
      </c>
      <c r="M43" s="8">
        <f t="shared" si="4"/>
        <v>31</v>
      </c>
      <c r="N43" s="14">
        <f t="shared" si="5"/>
        <v>18460000</v>
      </c>
      <c r="O43" s="2"/>
      <c r="P43" s="2"/>
      <c r="Q43" s="2"/>
      <c r="R43" s="2"/>
      <c r="S43" s="2">
        <f t="shared" si="6"/>
        <v>31</v>
      </c>
      <c r="T43" s="2">
        <f t="shared" si="7"/>
        <v>15450000</v>
      </c>
      <c r="U43" s="2">
        <f t="shared" si="8"/>
        <v>3010000</v>
      </c>
      <c r="V43" s="2"/>
      <c r="W43" s="2"/>
      <c r="X43" s="2"/>
      <c r="Y43" s="2"/>
      <c r="Z43" s="2"/>
    </row>
    <row r="44" spans="1:26" x14ac:dyDescent="0.4">
      <c r="B44" s="2">
        <v>32</v>
      </c>
      <c r="C44" s="2">
        <v>6</v>
      </c>
      <c r="D44" s="12">
        <f t="shared" si="9"/>
        <v>2577500</v>
      </c>
      <c r="E44" s="2">
        <v>3.5</v>
      </c>
      <c r="F44" s="12">
        <f t="shared" si="10"/>
        <v>862000</v>
      </c>
      <c r="G44" s="12">
        <f t="shared" si="0"/>
        <v>3439500</v>
      </c>
      <c r="H44" s="3">
        <f t="shared" si="1"/>
        <v>0.74938217764209913</v>
      </c>
      <c r="I44" s="19">
        <f t="shared" si="2"/>
        <v>0.83676009089925329</v>
      </c>
      <c r="J44" s="12">
        <f t="shared" si="3"/>
        <v>18482000</v>
      </c>
      <c r="M44" s="8">
        <f t="shared" si="4"/>
        <v>32</v>
      </c>
      <c r="N44" s="14">
        <f t="shared" si="5"/>
        <v>18482000</v>
      </c>
      <c r="O44" s="2"/>
      <c r="P44" s="2"/>
      <c r="Q44" s="2"/>
      <c r="R44" s="2"/>
      <c r="S44" s="2">
        <f t="shared" si="6"/>
        <v>32</v>
      </c>
      <c r="T44" s="2">
        <f t="shared" si="7"/>
        <v>15465000</v>
      </c>
      <c r="U44" s="2">
        <f t="shared" si="8"/>
        <v>3017000</v>
      </c>
      <c r="V44" s="2"/>
      <c r="W44" s="2"/>
      <c r="X44" s="2"/>
      <c r="Y44" s="2"/>
      <c r="Z44" s="2"/>
    </row>
    <row r="45" spans="1:26" ht="17.399999999999999" thickBot="1" x14ac:dyDescent="0.45">
      <c r="B45" s="2">
        <v>33</v>
      </c>
      <c r="C45" s="2">
        <v>6</v>
      </c>
      <c r="D45" s="12">
        <f t="shared" si="9"/>
        <v>2580000</v>
      </c>
      <c r="E45" s="2">
        <v>3.5</v>
      </c>
      <c r="F45" s="12">
        <f t="shared" si="10"/>
        <v>864000</v>
      </c>
      <c r="G45" s="12">
        <f t="shared" si="0"/>
        <v>3444000</v>
      </c>
      <c r="H45" s="3">
        <f t="shared" si="1"/>
        <v>0.74912891986062713</v>
      </c>
      <c r="I45" s="19">
        <f t="shared" si="2"/>
        <v>0.83657587548638135</v>
      </c>
      <c r="J45" s="12">
        <f t="shared" si="3"/>
        <v>18504000</v>
      </c>
      <c r="M45" s="9">
        <f t="shared" si="4"/>
        <v>33</v>
      </c>
      <c r="N45" s="15">
        <f t="shared" si="5"/>
        <v>18504000</v>
      </c>
      <c r="O45" s="2"/>
      <c r="P45" s="2"/>
      <c r="Q45" s="2"/>
      <c r="R45" s="2"/>
      <c r="S45" s="2">
        <f t="shared" si="6"/>
        <v>33</v>
      </c>
      <c r="T45" s="2">
        <f t="shared" si="7"/>
        <v>15480000</v>
      </c>
      <c r="U45" s="2">
        <f t="shared" si="8"/>
        <v>3024000</v>
      </c>
      <c r="V45" s="2"/>
      <c r="W45" s="2"/>
      <c r="X45" s="2"/>
      <c r="Y45" s="2"/>
      <c r="Z45" s="2"/>
    </row>
    <row r="46" spans="1:26" x14ac:dyDescent="0.4">
      <c r="A46" t="s">
        <v>32</v>
      </c>
      <c r="B46" s="2">
        <v>34</v>
      </c>
      <c r="C46" s="2">
        <v>6</v>
      </c>
      <c r="D46" s="12">
        <f t="shared" si="9"/>
        <v>2582500</v>
      </c>
      <c r="E46" s="2">
        <v>3.5</v>
      </c>
      <c r="F46" s="12">
        <f t="shared" si="10"/>
        <v>866000</v>
      </c>
      <c r="G46" s="12">
        <f t="shared" si="0"/>
        <v>3448500</v>
      </c>
      <c r="H46" s="3">
        <f t="shared" si="1"/>
        <v>0.74887632303900242</v>
      </c>
      <c r="I46" s="19">
        <f t="shared" si="2"/>
        <v>0.8363920975925726</v>
      </c>
      <c r="J46" s="25">
        <f t="shared" si="3"/>
        <v>18526000</v>
      </c>
      <c r="M46" s="2"/>
      <c r="N46" s="2"/>
      <c r="O46" s="2"/>
      <c r="P46" s="23">
        <f>B46</f>
        <v>34</v>
      </c>
      <c r="Q46" s="25">
        <f>($N$13-$N$53)+$N$53*P46</f>
        <v>18526000</v>
      </c>
      <c r="R46" s="2"/>
      <c r="S46" s="2"/>
      <c r="T46" s="2"/>
      <c r="U46" s="2"/>
      <c r="V46" s="2"/>
      <c r="W46" s="2">
        <f>B46</f>
        <v>34</v>
      </c>
      <c r="X46" s="16">
        <f>($T$13-$T$53)+$T$53*W46</f>
        <v>15495000</v>
      </c>
      <c r="Y46" s="21">
        <f>($U$13-$U$53)+$U$53*W46</f>
        <v>3031000</v>
      </c>
      <c r="Z46" s="28">
        <f>SUM(X46:Y46)</f>
        <v>18526000</v>
      </c>
    </row>
    <row r="47" spans="1:26" x14ac:dyDescent="0.4">
      <c r="A47" t="s">
        <v>32</v>
      </c>
      <c r="B47" s="2">
        <v>35</v>
      </c>
      <c r="C47" s="2">
        <v>6</v>
      </c>
      <c r="D47" s="12">
        <f t="shared" si="9"/>
        <v>2585000</v>
      </c>
      <c r="E47" s="2">
        <v>3.5</v>
      </c>
      <c r="F47" s="12">
        <f t="shared" si="10"/>
        <v>868000</v>
      </c>
      <c r="G47" s="12">
        <f t="shared" si="0"/>
        <v>3453000</v>
      </c>
      <c r="H47" s="3">
        <f t="shared" si="1"/>
        <v>0.74862438459310743</v>
      </c>
      <c r="I47" s="19">
        <f t="shared" si="2"/>
        <v>0.83620875566098773</v>
      </c>
      <c r="J47" s="26">
        <f t="shared" si="3"/>
        <v>18548000</v>
      </c>
      <c r="M47" s="2"/>
      <c r="N47" s="2"/>
      <c r="O47" s="2"/>
      <c r="P47" s="23">
        <f t="shared" ref="P47:P50" si="11">B47</f>
        <v>35</v>
      </c>
      <c r="Q47" s="26">
        <f t="shared" ref="Q47:Q50" si="12">($N$13-$N$53)+$N$53*P47</f>
        <v>18548000</v>
      </c>
      <c r="R47" s="2"/>
      <c r="S47" s="2"/>
      <c r="T47" s="2"/>
      <c r="U47" s="2"/>
      <c r="V47" s="2"/>
      <c r="W47" s="2">
        <f t="shared" ref="W47:W50" si="13">B47</f>
        <v>35</v>
      </c>
      <c r="X47" s="17">
        <f t="shared" ref="X47:X50" si="14">($T$13-$T$53)+$T$53*W47</f>
        <v>15510000</v>
      </c>
      <c r="Y47" s="20">
        <f t="shared" ref="Y47:Y50" si="15">($U$13-$U$53)+$U$53*W47</f>
        <v>3038000</v>
      </c>
      <c r="Z47" s="29">
        <f t="shared" ref="Z47:Z50" si="16">SUM(X47:Y47)</f>
        <v>18548000</v>
      </c>
    </row>
    <row r="48" spans="1:26" x14ac:dyDescent="0.4">
      <c r="A48" t="s">
        <v>32</v>
      </c>
      <c r="B48" s="2">
        <v>36</v>
      </c>
      <c r="C48" s="2">
        <v>6</v>
      </c>
      <c r="D48" s="12">
        <f t="shared" si="9"/>
        <v>2587500</v>
      </c>
      <c r="E48" s="2">
        <v>3.5</v>
      </c>
      <c r="F48" s="12">
        <f t="shared" si="10"/>
        <v>870000</v>
      </c>
      <c r="G48" s="12">
        <f t="shared" si="0"/>
        <v>3457500</v>
      </c>
      <c r="H48" s="3">
        <f t="shared" si="1"/>
        <v>0.74837310195227769</v>
      </c>
      <c r="I48" s="19">
        <f t="shared" si="2"/>
        <v>0.83602584814216474</v>
      </c>
      <c r="J48" s="26">
        <f t="shared" si="3"/>
        <v>18570000</v>
      </c>
      <c r="M48" s="2"/>
      <c r="N48" s="2"/>
      <c r="O48" s="2"/>
      <c r="P48" s="23">
        <f t="shared" si="11"/>
        <v>36</v>
      </c>
      <c r="Q48" s="26">
        <f t="shared" si="12"/>
        <v>18570000</v>
      </c>
      <c r="R48" s="2"/>
      <c r="S48" s="2"/>
      <c r="T48" s="2"/>
      <c r="U48" s="2"/>
      <c r="V48" s="2"/>
      <c r="W48" s="2">
        <f t="shared" si="13"/>
        <v>36</v>
      </c>
      <c r="X48" s="17">
        <f t="shared" si="14"/>
        <v>15525000</v>
      </c>
      <c r="Y48" s="20">
        <f t="shared" si="15"/>
        <v>3045000</v>
      </c>
      <c r="Z48" s="29">
        <f t="shared" si="16"/>
        <v>18570000</v>
      </c>
    </row>
    <row r="49" spans="1:26" x14ac:dyDescent="0.4">
      <c r="A49" t="s">
        <v>32</v>
      </c>
      <c r="B49" s="2">
        <v>37</v>
      </c>
      <c r="C49" s="2">
        <v>6</v>
      </c>
      <c r="D49" s="12">
        <f t="shared" si="9"/>
        <v>2590000</v>
      </c>
      <c r="E49" s="2">
        <v>3.5</v>
      </c>
      <c r="F49" s="12">
        <f t="shared" si="10"/>
        <v>872000</v>
      </c>
      <c r="G49" s="12">
        <f t="shared" si="0"/>
        <v>3462000</v>
      </c>
      <c r="H49" s="3">
        <f t="shared" si="1"/>
        <v>0.74812247255921438</v>
      </c>
      <c r="I49" s="19">
        <f t="shared" si="2"/>
        <v>0.83584337349397586</v>
      </c>
      <c r="J49" s="26">
        <f t="shared" si="3"/>
        <v>18592000</v>
      </c>
      <c r="M49" s="2"/>
      <c r="N49" s="2"/>
      <c r="O49" s="2"/>
      <c r="P49" s="23">
        <f t="shared" si="11"/>
        <v>37</v>
      </c>
      <c r="Q49" s="26">
        <f t="shared" si="12"/>
        <v>18592000</v>
      </c>
      <c r="R49" s="2"/>
      <c r="S49" s="2"/>
      <c r="T49" s="2"/>
      <c r="U49" s="2"/>
      <c r="V49" s="2"/>
      <c r="W49" s="2">
        <f t="shared" si="13"/>
        <v>37</v>
      </c>
      <c r="X49" s="17">
        <f t="shared" si="14"/>
        <v>15540000</v>
      </c>
      <c r="Y49" s="20">
        <f t="shared" si="15"/>
        <v>3052000</v>
      </c>
      <c r="Z49" s="29">
        <f t="shared" si="16"/>
        <v>18592000</v>
      </c>
    </row>
    <row r="50" spans="1:26" ht="17.399999999999999" thickBot="1" x14ac:dyDescent="0.45">
      <c r="A50" t="s">
        <v>32</v>
      </c>
      <c r="B50" s="2">
        <v>38</v>
      </c>
      <c r="C50" s="2">
        <v>6</v>
      </c>
      <c r="D50" s="12">
        <f t="shared" si="9"/>
        <v>2592500</v>
      </c>
      <c r="E50" s="2">
        <v>3.5</v>
      </c>
      <c r="F50" s="12">
        <f t="shared" si="10"/>
        <v>874000</v>
      </c>
      <c r="G50" s="12">
        <f t="shared" si="0"/>
        <v>3466500</v>
      </c>
      <c r="H50" s="3">
        <f t="shared" si="1"/>
        <v>0.74787249386989763</v>
      </c>
      <c r="I50" s="19">
        <f t="shared" si="2"/>
        <v>0.83566133018158373</v>
      </c>
      <c r="J50" s="27">
        <f t="shared" si="3"/>
        <v>18614000</v>
      </c>
      <c r="M50" s="2"/>
      <c r="N50" s="2"/>
      <c r="O50" s="2"/>
      <c r="P50" s="23">
        <f t="shared" si="11"/>
        <v>38</v>
      </c>
      <c r="Q50" s="27">
        <f t="shared" si="12"/>
        <v>18614000</v>
      </c>
      <c r="R50" s="2"/>
      <c r="S50" s="2"/>
      <c r="T50" s="2"/>
      <c r="U50" s="2"/>
      <c r="V50" s="2"/>
      <c r="W50" s="2">
        <f t="shared" si="13"/>
        <v>38</v>
      </c>
      <c r="X50" s="18">
        <f t="shared" si="14"/>
        <v>15555000</v>
      </c>
      <c r="Y50" s="22">
        <f t="shared" si="15"/>
        <v>3059000</v>
      </c>
      <c r="Z50" s="30">
        <f t="shared" si="16"/>
        <v>18614000</v>
      </c>
    </row>
    <row r="51" spans="1:26" x14ac:dyDescent="0.4">
      <c r="M51" s="2"/>
      <c r="N51" s="2"/>
      <c r="O51" s="2"/>
      <c r="P51" s="2"/>
      <c r="Q51" s="2"/>
      <c r="R51" s="2"/>
      <c r="S51" s="2"/>
      <c r="T51" s="2"/>
      <c r="U51" s="2"/>
      <c r="V51" s="2"/>
      <c r="W51" s="2"/>
      <c r="X51" s="2"/>
      <c r="Y51" s="2"/>
      <c r="Z51" s="2"/>
    </row>
    <row r="52" spans="1:26" x14ac:dyDescent="0.4">
      <c r="L52" s="1" t="s">
        <v>5</v>
      </c>
      <c r="M52" s="2"/>
      <c r="N52" s="2"/>
      <c r="O52" s="2"/>
      <c r="P52" s="2"/>
      <c r="Q52" s="2"/>
      <c r="R52" s="1" t="s">
        <v>5</v>
      </c>
      <c r="S52" s="2"/>
      <c r="T52" s="2"/>
      <c r="U52" s="2"/>
      <c r="V52" s="2"/>
      <c r="W52" s="2"/>
      <c r="X52" s="2"/>
      <c r="Y52" s="2"/>
      <c r="Z52" s="2"/>
    </row>
    <row r="53" spans="1:26" x14ac:dyDescent="0.4">
      <c r="M53" s="6" t="s">
        <v>17</v>
      </c>
      <c r="N53" s="2">
        <f>(N45-N13)/(M45-M13)</f>
        <v>22000</v>
      </c>
      <c r="O53" s="2"/>
      <c r="P53" s="2"/>
      <c r="Q53" s="2"/>
      <c r="S53" s="6" t="s">
        <v>17</v>
      </c>
      <c r="T53" s="2">
        <f>(T45-T13)/(S45-S13)</f>
        <v>15000</v>
      </c>
      <c r="U53" s="2">
        <f>(U45-U13)/(S45-S13)</f>
        <v>7000</v>
      </c>
      <c r="V53" s="2"/>
      <c r="W53" s="2"/>
      <c r="X53" s="2"/>
      <c r="Y53" s="2"/>
      <c r="Z53" s="2"/>
    </row>
  </sheetData>
  <mergeCells count="8">
    <mergeCell ref="C10:D10"/>
    <mergeCell ref="E10:F10"/>
    <mergeCell ref="M10:Q10"/>
    <mergeCell ref="S10:Z10"/>
    <mergeCell ref="M11:N11"/>
    <mergeCell ref="P11:Q11"/>
    <mergeCell ref="S11:U11"/>
    <mergeCell ref="W11:Z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8E62-85E8-4EF7-B12A-33F5532E48BA}">
  <dimension ref="A5:Z53"/>
  <sheetViews>
    <sheetView zoomScale="80" zoomScaleNormal="80" workbookViewId="0"/>
  </sheetViews>
  <sheetFormatPr defaultRowHeight="16.8" x14ac:dyDescent="0.4"/>
  <cols>
    <col min="1" max="1" width="14.8984375" customWidth="1"/>
    <col min="3" max="3" width="23.19921875" customWidth="1"/>
    <col min="4" max="4" width="14.69921875" customWidth="1"/>
    <col min="5" max="5" width="25" customWidth="1"/>
    <col min="6" max="6" width="12.09765625" customWidth="1"/>
    <col min="7" max="7" width="13.59765625" customWidth="1"/>
    <col min="8" max="8" width="20.8984375" customWidth="1"/>
    <col min="9" max="9" width="23.59765625" customWidth="1"/>
    <col min="10" max="10" width="14.69921875" customWidth="1"/>
    <col min="14" max="14" width="15.8984375" customWidth="1"/>
    <col min="17" max="17" width="13.59765625" customWidth="1"/>
    <col min="18" max="18" width="7" customWidth="1"/>
    <col min="20" max="20" width="16.5" customWidth="1"/>
    <col min="22" max="22" width="5.69921875" customWidth="1"/>
    <col min="23" max="23" width="7.69921875" customWidth="1"/>
    <col min="24" max="24" width="15.3984375" customWidth="1"/>
    <col min="25" max="25" width="13.69921875" customWidth="1"/>
    <col min="26" max="26" width="13.59765625" customWidth="1"/>
  </cols>
  <sheetData>
    <row r="5" spans="2:26" ht="27" x14ac:dyDescent="0.6">
      <c r="B5" s="24" t="s">
        <v>27</v>
      </c>
    </row>
    <row r="6" spans="2:26" x14ac:dyDescent="0.4">
      <c r="B6" t="s">
        <v>28</v>
      </c>
    </row>
    <row r="7" spans="2:26" x14ac:dyDescent="0.4">
      <c r="B7" t="s">
        <v>30</v>
      </c>
    </row>
    <row r="8" spans="2:26" x14ac:dyDescent="0.4">
      <c r="B8" t="s">
        <v>25</v>
      </c>
    </row>
    <row r="10" spans="2:26" x14ac:dyDescent="0.4">
      <c r="B10" s="1"/>
      <c r="C10" s="41" t="s">
        <v>7</v>
      </c>
      <c r="D10" s="41"/>
      <c r="E10" s="42" t="s">
        <v>8</v>
      </c>
      <c r="F10" s="42"/>
      <c r="G10" s="1"/>
      <c r="H10" s="1"/>
      <c r="I10" s="1"/>
      <c r="J10" s="1"/>
      <c r="M10" s="39" t="s">
        <v>2</v>
      </c>
      <c r="N10" s="39"/>
      <c r="O10" s="39"/>
      <c r="P10" s="39"/>
      <c r="Q10" s="39"/>
      <c r="S10" s="40" t="s">
        <v>6</v>
      </c>
      <c r="T10" s="40"/>
      <c r="U10" s="40"/>
      <c r="V10" s="40"/>
      <c r="W10" s="40"/>
      <c r="X10" s="40"/>
      <c r="Y10" s="40"/>
      <c r="Z10" s="40"/>
    </row>
    <row r="11" spans="2:26" x14ac:dyDescent="0.4">
      <c r="B11" s="1"/>
      <c r="C11" s="4" t="s">
        <v>1</v>
      </c>
      <c r="D11" s="10">
        <v>1E-3</v>
      </c>
      <c r="E11" s="5" t="s">
        <v>1</v>
      </c>
      <c r="F11" s="11">
        <v>2.5000000000000001E-3</v>
      </c>
      <c r="G11" s="1"/>
      <c r="H11" s="1"/>
      <c r="I11" s="1"/>
      <c r="J11" s="1" t="s">
        <v>31</v>
      </c>
      <c r="M11" s="38" t="s">
        <v>3</v>
      </c>
      <c r="N11" s="38"/>
      <c r="P11" s="38" t="s">
        <v>4</v>
      </c>
      <c r="Q11" s="38"/>
      <c r="S11" s="38" t="s">
        <v>3</v>
      </c>
      <c r="T11" s="38"/>
      <c r="U11" s="38"/>
      <c r="W11" s="38" t="s">
        <v>4</v>
      </c>
      <c r="X11" s="38"/>
      <c r="Y11" s="38"/>
      <c r="Z11" s="38"/>
    </row>
    <row r="12" spans="2:26" ht="17.399999999999999" thickBot="1" x14ac:dyDescent="0.45">
      <c r="B12" s="1" t="s">
        <v>0</v>
      </c>
      <c r="C12" s="1" t="s">
        <v>9</v>
      </c>
      <c r="D12" s="1" t="s">
        <v>10</v>
      </c>
      <c r="E12" s="1" t="s">
        <v>16</v>
      </c>
      <c r="F12" s="1" t="s">
        <v>11</v>
      </c>
      <c r="G12" s="1" t="s">
        <v>12</v>
      </c>
      <c r="H12" s="1" t="s">
        <v>13</v>
      </c>
      <c r="I12" s="1" t="s">
        <v>14</v>
      </c>
      <c r="J12" s="1" t="s">
        <v>15</v>
      </c>
      <c r="M12" s="1" t="s">
        <v>0</v>
      </c>
      <c r="N12" s="1" t="s">
        <v>15</v>
      </c>
      <c r="P12" t="s">
        <v>0</v>
      </c>
      <c r="Q12" s="1" t="s">
        <v>15</v>
      </c>
      <c r="S12" s="1" t="s">
        <v>0</v>
      </c>
      <c r="T12" s="1" t="s">
        <v>18</v>
      </c>
      <c r="U12" s="1" t="s">
        <v>19</v>
      </c>
      <c r="W12" s="1" t="s">
        <v>0</v>
      </c>
      <c r="X12" s="1" t="s">
        <v>18</v>
      </c>
      <c r="Y12" s="1" t="s">
        <v>19</v>
      </c>
      <c r="Z12" s="1" t="s">
        <v>15</v>
      </c>
    </row>
    <row r="13" spans="2:26" x14ac:dyDescent="0.4">
      <c r="B13" s="2">
        <v>1</v>
      </c>
      <c r="C13" s="2">
        <v>6</v>
      </c>
      <c r="D13" s="12">
        <v>2500000</v>
      </c>
      <c r="E13" s="31">
        <v>3.5</v>
      </c>
      <c r="F13" s="12">
        <v>800000</v>
      </c>
      <c r="G13" s="12">
        <f>SUM(D13,F13)</f>
        <v>3300000</v>
      </c>
      <c r="H13" s="3">
        <f>D13/G13</f>
        <v>0.75757575757575757</v>
      </c>
      <c r="I13" s="19">
        <f>(C13*D13)/((C13*D13)+(E13*F13))</f>
        <v>0.84269662921348309</v>
      </c>
      <c r="J13" s="12">
        <f>((C13*D13)+(E13*F13))</f>
        <v>17800000</v>
      </c>
      <c r="M13" s="7">
        <f>B13</f>
        <v>1</v>
      </c>
      <c r="N13" s="13">
        <f>J13</f>
        <v>17800000</v>
      </c>
      <c r="O13" s="2"/>
      <c r="P13" s="2"/>
      <c r="Q13" s="2"/>
      <c r="R13" s="2"/>
      <c r="S13" s="2">
        <f>B13</f>
        <v>1</v>
      </c>
      <c r="T13" s="2">
        <f>C13*D13</f>
        <v>15000000</v>
      </c>
      <c r="U13" s="2">
        <f>E13*F13</f>
        <v>2800000</v>
      </c>
      <c r="V13" s="2"/>
      <c r="W13" s="2"/>
      <c r="X13" s="2"/>
      <c r="Y13" s="2"/>
      <c r="Z13" s="2"/>
    </row>
    <row r="14" spans="2:26" x14ac:dyDescent="0.4">
      <c r="B14" s="2">
        <v>2</v>
      </c>
      <c r="C14" s="2">
        <v>6.01</v>
      </c>
      <c r="D14" s="12">
        <f>D13+(D$11*$D$13)</f>
        <v>2502500</v>
      </c>
      <c r="E14" s="31">
        <v>3.4994999999999998</v>
      </c>
      <c r="F14" s="12">
        <f>F13+(F$11*$F$13)</f>
        <v>802000</v>
      </c>
      <c r="G14" s="12">
        <f t="shared" ref="G14:G50" si="0">SUM(D14,F14)</f>
        <v>3304500</v>
      </c>
      <c r="H14" s="3">
        <f t="shared" ref="H14:H50" si="1">D14/G14</f>
        <v>0.75730065062793162</v>
      </c>
      <c r="I14" s="19">
        <f t="shared" ref="I14:I50" si="2">(C14*D14)/((C14*D14)+(E14*F14))</f>
        <v>0.84273781976916196</v>
      </c>
      <c r="J14" s="12">
        <f t="shared" ref="J14:J50" si="3">((C14*D14)+(E14*F14))</f>
        <v>17846624</v>
      </c>
      <c r="M14" s="8">
        <f t="shared" ref="M14:M45" si="4">B14</f>
        <v>2</v>
      </c>
      <c r="N14" s="14">
        <f t="shared" ref="N14:N45" si="5">J14</f>
        <v>17846624</v>
      </c>
      <c r="O14" s="2"/>
      <c r="P14" s="2"/>
      <c r="Q14" s="2"/>
      <c r="R14" s="2"/>
      <c r="S14" s="2">
        <f t="shared" ref="S14:S45" si="6">B14</f>
        <v>2</v>
      </c>
      <c r="T14" s="2">
        <f t="shared" ref="T14:T45" si="7">C14*D14</f>
        <v>15040025</v>
      </c>
      <c r="U14" s="2">
        <f t="shared" ref="U14:U45" si="8">E14*F14</f>
        <v>2806599</v>
      </c>
      <c r="V14" s="2"/>
      <c r="W14" s="2"/>
      <c r="X14" s="2"/>
      <c r="Y14" s="2"/>
      <c r="Z14" s="2"/>
    </row>
    <row r="15" spans="2:26" x14ac:dyDescent="0.4">
      <c r="B15" s="2">
        <v>3</v>
      </c>
      <c r="C15" s="2">
        <v>6.02</v>
      </c>
      <c r="D15" s="12">
        <f t="shared" ref="D15:D50" si="9">D14+(D$11*$D$13)</f>
        <v>2505000</v>
      </c>
      <c r="E15" s="31">
        <v>3.4990000000000001</v>
      </c>
      <c r="F15" s="12">
        <f t="shared" ref="F15:F50" si="10">F14+(F$11*$F$13)</f>
        <v>804000</v>
      </c>
      <c r="G15" s="12">
        <f t="shared" si="0"/>
        <v>3309000</v>
      </c>
      <c r="H15" s="3">
        <f t="shared" si="1"/>
        <v>0.75702629193109705</v>
      </c>
      <c r="I15" s="19">
        <f t="shared" si="2"/>
        <v>0.84277932919681198</v>
      </c>
      <c r="J15" s="12">
        <f t="shared" si="3"/>
        <v>17893296</v>
      </c>
      <c r="M15" s="8">
        <f t="shared" si="4"/>
        <v>3</v>
      </c>
      <c r="N15" s="14">
        <f t="shared" si="5"/>
        <v>17893296</v>
      </c>
      <c r="O15" s="2"/>
      <c r="P15" s="2"/>
      <c r="Q15" s="2"/>
      <c r="R15" s="2"/>
      <c r="S15" s="2">
        <f t="shared" si="6"/>
        <v>3</v>
      </c>
      <c r="T15" s="2">
        <f t="shared" si="7"/>
        <v>15080099.999999998</v>
      </c>
      <c r="U15" s="2">
        <f t="shared" si="8"/>
        <v>2813196</v>
      </c>
      <c r="V15" s="2"/>
      <c r="W15" s="2"/>
      <c r="X15" s="2"/>
      <c r="Y15" s="2"/>
      <c r="Z15" s="2"/>
    </row>
    <row r="16" spans="2:26" x14ac:dyDescent="0.4">
      <c r="B16" s="2">
        <v>4</v>
      </c>
      <c r="C16" s="2">
        <v>6.03</v>
      </c>
      <c r="D16" s="12">
        <f t="shared" si="9"/>
        <v>2507500</v>
      </c>
      <c r="E16" s="31">
        <v>3.4984999999999999</v>
      </c>
      <c r="F16" s="12">
        <f t="shared" si="10"/>
        <v>806000</v>
      </c>
      <c r="G16" s="12">
        <f t="shared" si="0"/>
        <v>3313500</v>
      </c>
      <c r="H16" s="3">
        <f t="shared" si="1"/>
        <v>0.75675267843669836</v>
      </c>
      <c r="I16" s="19">
        <f t="shared" si="2"/>
        <v>0.84282115467455543</v>
      </c>
      <c r="J16" s="12">
        <f t="shared" si="3"/>
        <v>17940016</v>
      </c>
      <c r="M16" s="8">
        <f t="shared" si="4"/>
        <v>4</v>
      </c>
      <c r="N16" s="14">
        <f t="shared" si="5"/>
        <v>17940016</v>
      </c>
      <c r="O16" s="2"/>
      <c r="P16" s="2"/>
      <c r="Q16" s="2"/>
      <c r="R16" s="2"/>
      <c r="S16" s="2">
        <f t="shared" si="6"/>
        <v>4</v>
      </c>
      <c r="T16" s="2">
        <f t="shared" si="7"/>
        <v>15120225</v>
      </c>
      <c r="U16" s="2">
        <f t="shared" si="8"/>
        <v>2819791</v>
      </c>
      <c r="V16" s="2"/>
      <c r="W16" s="2"/>
      <c r="X16" s="2"/>
      <c r="Y16" s="2"/>
      <c r="Z16" s="2"/>
    </row>
    <row r="17" spans="2:26" x14ac:dyDescent="0.4">
      <c r="B17" s="2">
        <v>5</v>
      </c>
      <c r="C17" s="2">
        <v>6.04</v>
      </c>
      <c r="D17" s="12">
        <f t="shared" si="9"/>
        <v>2510000</v>
      </c>
      <c r="E17" s="31">
        <v>3.4980000000000002</v>
      </c>
      <c r="F17" s="12">
        <f t="shared" si="10"/>
        <v>808000</v>
      </c>
      <c r="G17" s="12">
        <f t="shared" si="0"/>
        <v>3318000</v>
      </c>
      <c r="H17" s="3">
        <f t="shared" si="1"/>
        <v>0.75647980711271845</v>
      </c>
      <c r="I17" s="19">
        <f t="shared" si="2"/>
        <v>0.84286329340475763</v>
      </c>
      <c r="J17" s="12">
        <f t="shared" si="3"/>
        <v>17986784</v>
      </c>
      <c r="M17" s="8">
        <f t="shared" si="4"/>
        <v>5</v>
      </c>
      <c r="N17" s="14">
        <f t="shared" si="5"/>
        <v>17986784</v>
      </c>
      <c r="O17" s="2"/>
      <c r="P17" s="2"/>
      <c r="Q17" s="2"/>
      <c r="R17" s="2"/>
      <c r="S17" s="2">
        <f t="shared" si="6"/>
        <v>5</v>
      </c>
      <c r="T17" s="2">
        <f t="shared" si="7"/>
        <v>15160400</v>
      </c>
      <c r="U17" s="2">
        <f t="shared" si="8"/>
        <v>2826384</v>
      </c>
      <c r="V17" s="2"/>
      <c r="W17" s="2"/>
      <c r="X17" s="2"/>
      <c r="Y17" s="2"/>
      <c r="Z17" s="2"/>
    </row>
    <row r="18" spans="2:26" x14ac:dyDescent="0.4">
      <c r="B18" s="2">
        <v>6</v>
      </c>
      <c r="C18" s="2">
        <v>6.05</v>
      </c>
      <c r="D18" s="12">
        <f t="shared" si="9"/>
        <v>2512500</v>
      </c>
      <c r="E18" s="31">
        <v>3.4975000000000001</v>
      </c>
      <c r="F18" s="12">
        <f t="shared" si="10"/>
        <v>810000</v>
      </c>
      <c r="G18" s="12">
        <f t="shared" si="0"/>
        <v>3322500</v>
      </c>
      <c r="H18" s="3">
        <f t="shared" si="1"/>
        <v>0.75620767494356655</v>
      </c>
      <c r="I18" s="19">
        <f t="shared" si="2"/>
        <v>0.84290574261378759</v>
      </c>
      <c r="J18" s="12">
        <f t="shared" si="3"/>
        <v>18033600</v>
      </c>
      <c r="M18" s="8">
        <f t="shared" si="4"/>
        <v>6</v>
      </c>
      <c r="N18" s="14">
        <f t="shared" si="5"/>
        <v>18033600</v>
      </c>
      <c r="O18" s="2"/>
      <c r="P18" s="2"/>
      <c r="Q18" s="2"/>
      <c r="R18" s="2"/>
      <c r="S18" s="2">
        <f t="shared" si="6"/>
        <v>6</v>
      </c>
      <c r="T18" s="2">
        <f t="shared" si="7"/>
        <v>15200625</v>
      </c>
      <c r="U18" s="2">
        <f t="shared" si="8"/>
        <v>2832975</v>
      </c>
      <c r="V18" s="2"/>
      <c r="W18" s="2"/>
      <c r="X18" s="2"/>
      <c r="Y18" s="2"/>
      <c r="Z18" s="2"/>
    </row>
    <row r="19" spans="2:26" x14ac:dyDescent="0.4">
      <c r="B19" s="2">
        <v>7</v>
      </c>
      <c r="C19" s="2">
        <v>6.06</v>
      </c>
      <c r="D19" s="12">
        <f t="shared" si="9"/>
        <v>2515000</v>
      </c>
      <c r="E19" s="31">
        <v>3.4969999999999999</v>
      </c>
      <c r="F19" s="12">
        <f t="shared" si="10"/>
        <v>812000</v>
      </c>
      <c r="G19" s="12">
        <f t="shared" si="0"/>
        <v>3327000</v>
      </c>
      <c r="H19" s="3">
        <f t="shared" si="1"/>
        <v>0.75593627892996695</v>
      </c>
      <c r="I19" s="19">
        <f t="shared" si="2"/>
        <v>0.84294849955178131</v>
      </c>
      <c r="J19" s="12">
        <f t="shared" si="3"/>
        <v>18080464</v>
      </c>
      <c r="M19" s="8">
        <f t="shared" si="4"/>
        <v>7</v>
      </c>
      <c r="N19" s="14">
        <f t="shared" si="5"/>
        <v>18080464</v>
      </c>
      <c r="O19" s="2"/>
      <c r="P19" s="2"/>
      <c r="Q19" s="2"/>
      <c r="R19" s="2"/>
      <c r="S19" s="2">
        <f t="shared" si="6"/>
        <v>7</v>
      </c>
      <c r="T19" s="2">
        <f t="shared" si="7"/>
        <v>15240899.999999998</v>
      </c>
      <c r="U19" s="2">
        <f t="shared" si="8"/>
        <v>2839564</v>
      </c>
      <c r="V19" s="2"/>
      <c r="W19" s="2"/>
      <c r="X19" s="2"/>
      <c r="Y19" s="2"/>
      <c r="Z19" s="2"/>
    </row>
    <row r="20" spans="2:26" x14ac:dyDescent="0.4">
      <c r="B20" s="2">
        <v>8</v>
      </c>
      <c r="C20" s="2">
        <v>6.07</v>
      </c>
      <c r="D20" s="12">
        <f t="shared" si="9"/>
        <v>2517500</v>
      </c>
      <c r="E20" s="31">
        <v>3.4965000000000002</v>
      </c>
      <c r="F20" s="12">
        <f t="shared" si="10"/>
        <v>814000</v>
      </c>
      <c r="G20" s="12">
        <f t="shared" si="0"/>
        <v>3331500</v>
      </c>
      <c r="H20" s="3">
        <f t="shared" si="1"/>
        <v>0.75566561608884886</v>
      </c>
      <c r="I20" s="19">
        <f t="shared" si="2"/>
        <v>0.84299156149240795</v>
      </c>
      <c r="J20" s="12">
        <f t="shared" si="3"/>
        <v>18127376</v>
      </c>
      <c r="M20" s="8">
        <f t="shared" si="4"/>
        <v>8</v>
      </c>
      <c r="N20" s="14">
        <f t="shared" si="5"/>
        <v>18127376</v>
      </c>
      <c r="O20" s="2"/>
      <c r="P20" s="2"/>
      <c r="Q20" s="2"/>
      <c r="R20" s="2"/>
      <c r="S20" s="2">
        <f t="shared" si="6"/>
        <v>8</v>
      </c>
      <c r="T20" s="2">
        <f t="shared" si="7"/>
        <v>15281225</v>
      </c>
      <c r="U20" s="2">
        <f t="shared" si="8"/>
        <v>2846151</v>
      </c>
      <c r="V20" s="2"/>
      <c r="W20" s="2"/>
      <c r="X20" s="2"/>
      <c r="Y20" s="2"/>
      <c r="Z20" s="2"/>
    </row>
    <row r="21" spans="2:26" x14ac:dyDescent="0.4">
      <c r="B21" s="2">
        <v>9</v>
      </c>
      <c r="C21" s="2">
        <v>6.08</v>
      </c>
      <c r="D21" s="12">
        <f t="shared" si="9"/>
        <v>2520000</v>
      </c>
      <c r="E21" s="31">
        <v>3.496</v>
      </c>
      <c r="F21" s="12">
        <f t="shared" si="10"/>
        <v>816000</v>
      </c>
      <c r="G21" s="12">
        <f t="shared" si="0"/>
        <v>3336000</v>
      </c>
      <c r="H21" s="3">
        <f t="shared" si="1"/>
        <v>0.75539568345323738</v>
      </c>
      <c r="I21" s="19">
        <f t="shared" si="2"/>
        <v>0.8430349257326375</v>
      </c>
      <c r="J21" s="12">
        <f t="shared" si="3"/>
        <v>18174336</v>
      </c>
      <c r="M21" s="8">
        <f t="shared" si="4"/>
        <v>9</v>
      </c>
      <c r="N21" s="14">
        <f t="shared" si="5"/>
        <v>18174336</v>
      </c>
      <c r="O21" s="2"/>
      <c r="P21" s="2"/>
      <c r="Q21" s="2"/>
      <c r="R21" s="2"/>
      <c r="S21" s="2">
        <f t="shared" si="6"/>
        <v>9</v>
      </c>
      <c r="T21" s="2">
        <f t="shared" si="7"/>
        <v>15321600</v>
      </c>
      <c r="U21" s="2">
        <f t="shared" si="8"/>
        <v>2852736</v>
      </c>
      <c r="V21" s="2"/>
      <c r="W21" s="2"/>
      <c r="X21" s="2"/>
      <c r="Y21" s="2"/>
      <c r="Z21" s="2"/>
    </row>
    <row r="22" spans="2:26" x14ac:dyDescent="0.4">
      <c r="B22" s="2">
        <v>10</v>
      </c>
      <c r="C22" s="2">
        <v>6.09</v>
      </c>
      <c r="D22" s="12">
        <f t="shared" si="9"/>
        <v>2522500</v>
      </c>
      <c r="E22" s="31">
        <v>3.4954999999999998</v>
      </c>
      <c r="F22" s="12">
        <f t="shared" si="10"/>
        <v>818000</v>
      </c>
      <c r="G22" s="12">
        <f t="shared" si="0"/>
        <v>3340500</v>
      </c>
      <c r="H22" s="3">
        <f t="shared" si="1"/>
        <v>0.75512647807214484</v>
      </c>
      <c r="I22" s="19">
        <f t="shared" si="2"/>
        <v>0.84307858959251303</v>
      </c>
      <c r="J22" s="12">
        <f t="shared" si="3"/>
        <v>18221344</v>
      </c>
      <c r="M22" s="8">
        <f t="shared" si="4"/>
        <v>10</v>
      </c>
      <c r="N22" s="14">
        <f t="shared" si="5"/>
        <v>18221344</v>
      </c>
      <c r="O22" s="2"/>
      <c r="P22" s="2"/>
      <c r="Q22" s="2"/>
      <c r="R22" s="2"/>
      <c r="S22" s="2">
        <f t="shared" si="6"/>
        <v>10</v>
      </c>
      <c r="T22" s="2">
        <f t="shared" si="7"/>
        <v>15362025</v>
      </c>
      <c r="U22" s="2">
        <f t="shared" si="8"/>
        <v>2859319</v>
      </c>
      <c r="V22" s="2"/>
      <c r="W22" s="2"/>
      <c r="X22" s="2"/>
      <c r="Y22" s="2"/>
      <c r="Z22" s="2"/>
    </row>
    <row r="23" spans="2:26" x14ac:dyDescent="0.4">
      <c r="B23" s="2">
        <v>11</v>
      </c>
      <c r="C23" s="2">
        <v>6.1</v>
      </c>
      <c r="D23" s="12">
        <f t="shared" si="9"/>
        <v>2525000</v>
      </c>
      <c r="E23" s="31">
        <v>3.4950000000000001</v>
      </c>
      <c r="F23" s="12">
        <f t="shared" si="10"/>
        <v>820000</v>
      </c>
      <c r="G23" s="12">
        <f t="shared" si="0"/>
        <v>3345000</v>
      </c>
      <c r="H23" s="3">
        <f t="shared" si="1"/>
        <v>0.75485799701046341</v>
      </c>
      <c r="I23" s="19">
        <f t="shared" si="2"/>
        <v>0.84312255041492412</v>
      </c>
      <c r="J23" s="12">
        <f t="shared" si="3"/>
        <v>18268400</v>
      </c>
      <c r="M23" s="8">
        <f t="shared" si="4"/>
        <v>11</v>
      </c>
      <c r="N23" s="14">
        <f t="shared" si="5"/>
        <v>18268400</v>
      </c>
      <c r="O23" s="2"/>
      <c r="P23" s="2"/>
      <c r="Q23" s="2"/>
      <c r="R23" s="2"/>
      <c r="S23" s="2">
        <f t="shared" si="6"/>
        <v>11</v>
      </c>
      <c r="T23" s="2">
        <f t="shared" si="7"/>
        <v>15402500</v>
      </c>
      <c r="U23" s="2">
        <f t="shared" si="8"/>
        <v>2865900</v>
      </c>
      <c r="V23" s="2"/>
      <c r="W23" s="2"/>
      <c r="X23" s="2"/>
      <c r="Y23" s="2"/>
      <c r="Z23" s="2"/>
    </row>
    <row r="24" spans="2:26" x14ac:dyDescent="0.4">
      <c r="B24" s="2">
        <v>12</v>
      </c>
      <c r="C24" s="2">
        <v>6.11</v>
      </c>
      <c r="D24" s="12">
        <f t="shared" si="9"/>
        <v>2527500</v>
      </c>
      <c r="E24" s="31">
        <v>3.4944999999999999</v>
      </c>
      <c r="F24" s="12">
        <f t="shared" si="10"/>
        <v>822000</v>
      </c>
      <c r="G24" s="12">
        <f t="shared" si="0"/>
        <v>3349500</v>
      </c>
      <c r="H24" s="3">
        <f t="shared" si="1"/>
        <v>0.754590237348858</v>
      </c>
      <c r="I24" s="19">
        <f t="shared" si="2"/>
        <v>0.84316680556538326</v>
      </c>
      <c r="J24" s="12">
        <f t="shared" si="3"/>
        <v>18315504</v>
      </c>
      <c r="M24" s="8">
        <f t="shared" si="4"/>
        <v>12</v>
      </c>
      <c r="N24" s="14">
        <f t="shared" si="5"/>
        <v>18315504</v>
      </c>
      <c r="O24" s="2"/>
      <c r="P24" s="2"/>
      <c r="Q24" s="2"/>
      <c r="R24" s="2"/>
      <c r="S24" s="2">
        <f t="shared" si="6"/>
        <v>12</v>
      </c>
      <c r="T24" s="2">
        <f t="shared" si="7"/>
        <v>15443025</v>
      </c>
      <c r="U24" s="2">
        <f t="shared" si="8"/>
        <v>2872479</v>
      </c>
      <c r="V24" s="2"/>
      <c r="W24" s="2"/>
      <c r="X24" s="2"/>
      <c r="Y24" s="2"/>
      <c r="Z24" s="2"/>
    </row>
    <row r="25" spans="2:26" x14ac:dyDescent="0.4">
      <c r="B25" s="2">
        <v>13</v>
      </c>
      <c r="C25" s="2">
        <v>6.12</v>
      </c>
      <c r="D25" s="12">
        <f t="shared" si="9"/>
        <v>2530000</v>
      </c>
      <c r="E25" s="31">
        <v>3.4940000000000002</v>
      </c>
      <c r="F25" s="12">
        <f t="shared" si="10"/>
        <v>824000</v>
      </c>
      <c r="G25" s="12">
        <f t="shared" si="0"/>
        <v>3354000</v>
      </c>
      <c r="H25" s="3">
        <f t="shared" si="1"/>
        <v>0.75432319618366128</v>
      </c>
      <c r="I25" s="19">
        <f t="shared" si="2"/>
        <v>0.84321135243180512</v>
      </c>
      <c r="J25" s="12">
        <f t="shared" si="3"/>
        <v>18362656</v>
      </c>
      <c r="M25" s="8">
        <f t="shared" si="4"/>
        <v>13</v>
      </c>
      <c r="N25" s="14">
        <f t="shared" si="5"/>
        <v>18362656</v>
      </c>
      <c r="O25" s="2"/>
      <c r="P25" s="2"/>
      <c r="Q25" s="2"/>
      <c r="R25" s="2"/>
      <c r="S25" s="2">
        <f t="shared" si="6"/>
        <v>13</v>
      </c>
      <c r="T25" s="2">
        <f t="shared" si="7"/>
        <v>15483600</v>
      </c>
      <c r="U25" s="2">
        <f t="shared" si="8"/>
        <v>2879056</v>
      </c>
      <c r="V25" s="2"/>
      <c r="W25" s="2"/>
      <c r="X25" s="2"/>
      <c r="Y25" s="2"/>
      <c r="Z25" s="2"/>
    </row>
    <row r="26" spans="2:26" x14ac:dyDescent="0.4">
      <c r="B26" s="2">
        <v>14</v>
      </c>
      <c r="C26" s="2">
        <v>6.13</v>
      </c>
      <c r="D26" s="12">
        <f t="shared" si="9"/>
        <v>2532500</v>
      </c>
      <c r="E26" s="31">
        <v>3.4935</v>
      </c>
      <c r="F26" s="12">
        <f t="shared" si="10"/>
        <v>826000</v>
      </c>
      <c r="G26" s="12">
        <f t="shared" si="0"/>
        <v>3358500</v>
      </c>
      <c r="H26" s="3">
        <f t="shared" si="1"/>
        <v>0.75405687062676785</v>
      </c>
      <c r="I26" s="19">
        <f t="shared" si="2"/>
        <v>0.84325618842428751</v>
      </c>
      <c r="J26" s="12">
        <f t="shared" si="3"/>
        <v>18409856</v>
      </c>
      <c r="M26" s="8">
        <f t="shared" si="4"/>
        <v>14</v>
      </c>
      <c r="N26" s="14">
        <f t="shared" si="5"/>
        <v>18409856</v>
      </c>
      <c r="O26" s="2"/>
      <c r="P26" s="2"/>
      <c r="Q26" s="2"/>
      <c r="R26" s="2"/>
      <c r="S26" s="2">
        <f t="shared" si="6"/>
        <v>14</v>
      </c>
      <c r="T26" s="2">
        <f t="shared" si="7"/>
        <v>15524225</v>
      </c>
      <c r="U26" s="2">
        <f t="shared" si="8"/>
        <v>2885631</v>
      </c>
      <c r="V26" s="2"/>
      <c r="W26" s="2"/>
      <c r="X26" s="2"/>
      <c r="Y26" s="2"/>
      <c r="Z26" s="2"/>
    </row>
    <row r="27" spans="2:26" x14ac:dyDescent="0.4">
      <c r="B27" s="2">
        <v>15</v>
      </c>
      <c r="C27" s="2">
        <v>6.14</v>
      </c>
      <c r="D27" s="12">
        <f t="shared" si="9"/>
        <v>2535000</v>
      </c>
      <c r="E27" s="31">
        <v>3.4929999999999999</v>
      </c>
      <c r="F27" s="12">
        <f t="shared" si="10"/>
        <v>828000</v>
      </c>
      <c r="G27" s="12">
        <f t="shared" si="0"/>
        <v>3363000</v>
      </c>
      <c r="H27" s="3">
        <f t="shared" si="1"/>
        <v>0.7537912578055308</v>
      </c>
      <c r="I27" s="19">
        <f t="shared" si="2"/>
        <v>0.84330131097489613</v>
      </c>
      <c r="J27" s="12">
        <f t="shared" si="3"/>
        <v>18457104</v>
      </c>
      <c r="M27" s="8">
        <f t="shared" si="4"/>
        <v>15</v>
      </c>
      <c r="N27" s="14">
        <f t="shared" si="5"/>
        <v>18457104</v>
      </c>
      <c r="O27" s="2"/>
      <c r="P27" s="2"/>
      <c r="Q27" s="2"/>
      <c r="R27" s="2"/>
      <c r="S27" s="2">
        <f t="shared" si="6"/>
        <v>15</v>
      </c>
      <c r="T27" s="2">
        <f t="shared" si="7"/>
        <v>15564900</v>
      </c>
      <c r="U27" s="2">
        <f t="shared" si="8"/>
        <v>2892204</v>
      </c>
      <c r="V27" s="2"/>
      <c r="W27" s="2"/>
      <c r="X27" s="2"/>
      <c r="Y27" s="2"/>
      <c r="Z27" s="2"/>
    </row>
    <row r="28" spans="2:26" x14ac:dyDescent="0.4">
      <c r="B28" s="2">
        <v>16</v>
      </c>
      <c r="C28" s="2">
        <v>6.15</v>
      </c>
      <c r="D28" s="12">
        <f t="shared" si="9"/>
        <v>2537500</v>
      </c>
      <c r="E28" s="31">
        <v>3.4925000000000002</v>
      </c>
      <c r="F28" s="12">
        <f t="shared" si="10"/>
        <v>830000</v>
      </c>
      <c r="G28" s="12">
        <f t="shared" si="0"/>
        <v>3367500</v>
      </c>
      <c r="H28" s="3">
        <f t="shared" si="1"/>
        <v>0.75352635486265773</v>
      </c>
      <c r="I28" s="19">
        <f t="shared" si="2"/>
        <v>0.84334671753745061</v>
      </c>
      <c r="J28" s="12">
        <f t="shared" si="3"/>
        <v>18504400</v>
      </c>
      <c r="M28" s="8">
        <f t="shared" si="4"/>
        <v>16</v>
      </c>
      <c r="N28" s="14">
        <f t="shared" si="5"/>
        <v>18504400</v>
      </c>
      <c r="O28" s="2"/>
      <c r="P28" s="2"/>
      <c r="Q28" s="2"/>
      <c r="R28" s="2"/>
      <c r="S28" s="2">
        <f t="shared" si="6"/>
        <v>16</v>
      </c>
      <c r="T28" s="2">
        <f t="shared" si="7"/>
        <v>15605625</v>
      </c>
      <c r="U28" s="2">
        <f t="shared" si="8"/>
        <v>2898775</v>
      </c>
      <c r="V28" s="2"/>
      <c r="W28" s="2"/>
      <c r="X28" s="2"/>
      <c r="Y28" s="2"/>
      <c r="Z28" s="2"/>
    </row>
    <row r="29" spans="2:26" x14ac:dyDescent="0.4">
      <c r="B29" s="2">
        <v>17</v>
      </c>
      <c r="C29" s="2">
        <v>6.16</v>
      </c>
      <c r="D29" s="12">
        <f t="shared" si="9"/>
        <v>2540000</v>
      </c>
      <c r="E29" s="31">
        <v>3.492</v>
      </c>
      <c r="F29" s="12">
        <f t="shared" si="10"/>
        <v>832000</v>
      </c>
      <c r="G29" s="12">
        <f t="shared" si="0"/>
        <v>3372000</v>
      </c>
      <c r="H29" s="3">
        <f t="shared" si="1"/>
        <v>0.75326215895610915</v>
      </c>
      <c r="I29" s="19">
        <f t="shared" si="2"/>
        <v>0.84339240558731299</v>
      </c>
      <c r="J29" s="12">
        <f t="shared" si="3"/>
        <v>18551744</v>
      </c>
      <c r="M29" s="8">
        <f t="shared" si="4"/>
        <v>17</v>
      </c>
      <c r="N29" s="14">
        <f t="shared" si="5"/>
        <v>18551744</v>
      </c>
      <c r="O29" s="2"/>
      <c r="P29" s="2"/>
      <c r="Q29" s="2"/>
      <c r="R29" s="2"/>
      <c r="S29" s="2">
        <f t="shared" si="6"/>
        <v>17</v>
      </c>
      <c r="T29" s="2">
        <f t="shared" si="7"/>
        <v>15646400</v>
      </c>
      <c r="U29" s="2">
        <f t="shared" si="8"/>
        <v>2905344</v>
      </c>
      <c r="V29" s="2"/>
      <c r="W29" s="2"/>
      <c r="X29" s="2"/>
      <c r="Y29" s="2"/>
      <c r="Z29" s="2"/>
    </row>
    <row r="30" spans="2:26" x14ac:dyDescent="0.4">
      <c r="B30" s="2">
        <v>18</v>
      </c>
      <c r="C30" s="2">
        <v>6.17</v>
      </c>
      <c r="D30" s="12">
        <f t="shared" si="9"/>
        <v>2542500</v>
      </c>
      <c r="E30" s="31">
        <v>3.4914999999999998</v>
      </c>
      <c r="F30" s="12">
        <f t="shared" si="10"/>
        <v>834000</v>
      </c>
      <c r="G30" s="12">
        <f t="shared" si="0"/>
        <v>3376500</v>
      </c>
      <c r="H30" s="3">
        <f t="shared" si="1"/>
        <v>0.752998667258996</v>
      </c>
      <c r="I30" s="19">
        <f t="shared" si="2"/>
        <v>0.84343837262117982</v>
      </c>
      <c r="J30" s="12">
        <f t="shared" si="3"/>
        <v>18599136</v>
      </c>
      <c r="M30" s="8">
        <f t="shared" si="4"/>
        <v>18</v>
      </c>
      <c r="N30" s="14">
        <f t="shared" si="5"/>
        <v>18599136</v>
      </c>
      <c r="O30" s="2"/>
      <c r="P30" s="2"/>
      <c r="Q30" s="2"/>
      <c r="R30" s="2"/>
      <c r="S30" s="2">
        <f t="shared" si="6"/>
        <v>18</v>
      </c>
      <c r="T30" s="2">
        <f t="shared" si="7"/>
        <v>15687225</v>
      </c>
      <c r="U30" s="2">
        <f t="shared" si="8"/>
        <v>2911911</v>
      </c>
      <c r="V30" s="2"/>
      <c r="W30" s="2"/>
      <c r="X30" s="2"/>
      <c r="Y30" s="2"/>
      <c r="Z30" s="2"/>
    </row>
    <row r="31" spans="2:26" x14ac:dyDescent="0.4">
      <c r="B31" s="2">
        <v>19</v>
      </c>
      <c r="C31" s="2">
        <v>6.18</v>
      </c>
      <c r="D31" s="12">
        <f t="shared" si="9"/>
        <v>2545000</v>
      </c>
      <c r="E31" s="31">
        <v>3.4910000000000001</v>
      </c>
      <c r="F31" s="12">
        <f t="shared" si="10"/>
        <v>836000</v>
      </c>
      <c r="G31" s="12">
        <f t="shared" si="0"/>
        <v>3381000</v>
      </c>
      <c r="H31" s="3">
        <f t="shared" si="1"/>
        <v>0.75273587695947941</v>
      </c>
      <c r="I31" s="19">
        <f t="shared" si="2"/>
        <v>0.84348461615687509</v>
      </c>
      <c r="J31" s="12">
        <f t="shared" si="3"/>
        <v>18646576</v>
      </c>
      <c r="M31" s="8">
        <f t="shared" si="4"/>
        <v>19</v>
      </c>
      <c r="N31" s="14">
        <f t="shared" si="5"/>
        <v>18646576</v>
      </c>
      <c r="O31" s="2"/>
      <c r="P31" s="2"/>
      <c r="Q31" s="2"/>
      <c r="R31" s="2"/>
      <c r="S31" s="2">
        <f t="shared" si="6"/>
        <v>19</v>
      </c>
      <c r="T31" s="2">
        <f t="shared" si="7"/>
        <v>15728100</v>
      </c>
      <c r="U31" s="2">
        <f t="shared" si="8"/>
        <v>2918476</v>
      </c>
      <c r="V31" s="2"/>
      <c r="W31" s="2"/>
      <c r="X31" s="2"/>
      <c r="Y31" s="2"/>
      <c r="Z31" s="2"/>
    </row>
    <row r="32" spans="2:26" x14ac:dyDescent="0.4">
      <c r="B32" s="2">
        <v>20</v>
      </c>
      <c r="C32" s="2">
        <v>6.19</v>
      </c>
      <c r="D32" s="12">
        <f t="shared" si="9"/>
        <v>2547500</v>
      </c>
      <c r="E32" s="31">
        <v>3.4904999999999999</v>
      </c>
      <c r="F32" s="12">
        <f t="shared" si="10"/>
        <v>838000</v>
      </c>
      <c r="G32" s="12">
        <f t="shared" si="0"/>
        <v>3385500</v>
      </c>
      <c r="H32" s="3">
        <f t="shared" si="1"/>
        <v>0.75247378526067055</v>
      </c>
      <c r="I32" s="19">
        <f t="shared" si="2"/>
        <v>0.84353113373314659</v>
      </c>
      <c r="J32" s="12">
        <f t="shared" si="3"/>
        <v>18694064</v>
      </c>
      <c r="M32" s="8">
        <f t="shared" si="4"/>
        <v>20</v>
      </c>
      <c r="N32" s="14">
        <f t="shared" si="5"/>
        <v>18694064</v>
      </c>
      <c r="O32" s="2"/>
      <c r="P32" s="2"/>
      <c r="Q32" s="2"/>
      <c r="R32" s="2"/>
      <c r="S32" s="2">
        <f t="shared" si="6"/>
        <v>20</v>
      </c>
      <c r="T32" s="2">
        <f t="shared" si="7"/>
        <v>15769025.000000002</v>
      </c>
      <c r="U32" s="2">
        <f t="shared" si="8"/>
        <v>2925039</v>
      </c>
      <c r="V32" s="2"/>
      <c r="W32" s="2"/>
      <c r="X32" s="2"/>
      <c r="Y32" s="2"/>
      <c r="Z32" s="2"/>
    </row>
    <row r="33" spans="1:26" x14ac:dyDescent="0.4">
      <c r="B33" s="2">
        <v>21</v>
      </c>
      <c r="C33" s="2">
        <v>6.2</v>
      </c>
      <c r="D33" s="12">
        <f t="shared" si="9"/>
        <v>2550000</v>
      </c>
      <c r="E33" s="31">
        <v>3.49</v>
      </c>
      <c r="F33" s="12">
        <f t="shared" si="10"/>
        <v>840000</v>
      </c>
      <c r="G33" s="12">
        <f t="shared" si="0"/>
        <v>3390000</v>
      </c>
      <c r="H33" s="3">
        <f t="shared" si="1"/>
        <v>0.75221238938053092</v>
      </c>
      <c r="I33" s="19">
        <f t="shared" si="2"/>
        <v>0.84357792290946343</v>
      </c>
      <c r="J33" s="12">
        <f t="shared" si="3"/>
        <v>18741600</v>
      </c>
      <c r="M33" s="8">
        <f t="shared" si="4"/>
        <v>21</v>
      </c>
      <c r="N33" s="14">
        <f t="shared" si="5"/>
        <v>18741600</v>
      </c>
      <c r="O33" s="2"/>
      <c r="P33" s="2"/>
      <c r="Q33" s="2"/>
      <c r="R33" s="2"/>
      <c r="S33" s="2">
        <f t="shared" si="6"/>
        <v>21</v>
      </c>
      <c r="T33" s="2">
        <f t="shared" si="7"/>
        <v>15810000</v>
      </c>
      <c r="U33" s="2">
        <f t="shared" si="8"/>
        <v>2931600</v>
      </c>
      <c r="V33" s="2"/>
      <c r="W33" s="2"/>
      <c r="X33" s="2"/>
      <c r="Y33" s="2"/>
      <c r="Z33" s="2"/>
    </row>
    <row r="34" spans="1:26" x14ac:dyDescent="0.4">
      <c r="B34" s="2">
        <v>22</v>
      </c>
      <c r="C34" s="2">
        <v>6.21</v>
      </c>
      <c r="D34" s="12">
        <f t="shared" si="9"/>
        <v>2552500</v>
      </c>
      <c r="E34" s="31">
        <v>3.4895</v>
      </c>
      <c r="F34" s="12">
        <f t="shared" si="10"/>
        <v>842000</v>
      </c>
      <c r="G34" s="12">
        <f t="shared" si="0"/>
        <v>3394500</v>
      </c>
      <c r="H34" s="3">
        <f t="shared" si="1"/>
        <v>0.75195168655177491</v>
      </c>
      <c r="I34" s="19">
        <f t="shared" si="2"/>
        <v>0.84362498126581764</v>
      </c>
      <c r="J34" s="12">
        <f t="shared" si="3"/>
        <v>18789184</v>
      </c>
      <c r="M34" s="8">
        <f t="shared" si="4"/>
        <v>22</v>
      </c>
      <c r="N34" s="14">
        <f t="shared" si="5"/>
        <v>18789184</v>
      </c>
      <c r="O34" s="2"/>
      <c r="P34" s="2"/>
      <c r="Q34" s="2"/>
      <c r="R34" s="2"/>
      <c r="S34" s="2">
        <f t="shared" si="6"/>
        <v>22</v>
      </c>
      <c r="T34" s="2">
        <f t="shared" si="7"/>
        <v>15851025</v>
      </c>
      <c r="U34" s="2">
        <f t="shared" si="8"/>
        <v>2938159</v>
      </c>
      <c r="V34" s="2"/>
      <c r="W34" s="2"/>
      <c r="X34" s="2"/>
      <c r="Y34" s="2"/>
      <c r="Z34" s="2"/>
    </row>
    <row r="35" spans="1:26" x14ac:dyDescent="0.4">
      <c r="B35" s="2">
        <v>23</v>
      </c>
      <c r="C35" s="2">
        <v>6.22</v>
      </c>
      <c r="D35" s="12">
        <f t="shared" si="9"/>
        <v>2555000</v>
      </c>
      <c r="E35" s="31">
        <v>3.4889999999999999</v>
      </c>
      <c r="F35" s="12">
        <f t="shared" si="10"/>
        <v>844000</v>
      </c>
      <c r="G35" s="12">
        <f t="shared" si="0"/>
        <v>3399000</v>
      </c>
      <c r="H35" s="3">
        <f t="shared" si="1"/>
        <v>0.75169167402177106</v>
      </c>
      <c r="I35" s="19">
        <f t="shared" si="2"/>
        <v>0.84367230640252577</v>
      </c>
      <c r="J35" s="12">
        <f t="shared" si="3"/>
        <v>18836816</v>
      </c>
      <c r="M35" s="8">
        <f t="shared" si="4"/>
        <v>23</v>
      </c>
      <c r="N35" s="14">
        <f t="shared" si="5"/>
        <v>18836816</v>
      </c>
      <c r="O35" s="2"/>
      <c r="P35" s="2"/>
      <c r="Q35" s="2"/>
      <c r="R35" s="2"/>
      <c r="S35" s="2">
        <f t="shared" si="6"/>
        <v>23</v>
      </c>
      <c r="T35" s="2">
        <f t="shared" si="7"/>
        <v>15892100</v>
      </c>
      <c r="U35" s="2">
        <f t="shared" si="8"/>
        <v>2944716</v>
      </c>
      <c r="V35" s="2"/>
      <c r="W35" s="2"/>
      <c r="X35" s="2"/>
      <c r="Y35" s="2"/>
      <c r="Z35" s="2"/>
    </row>
    <row r="36" spans="1:26" x14ac:dyDescent="0.4">
      <c r="B36" s="2">
        <v>24</v>
      </c>
      <c r="C36" s="2">
        <v>6.23</v>
      </c>
      <c r="D36" s="12">
        <f t="shared" si="9"/>
        <v>2557500</v>
      </c>
      <c r="E36" s="31">
        <v>3.4885000000000002</v>
      </c>
      <c r="F36" s="12">
        <f t="shared" si="10"/>
        <v>846000</v>
      </c>
      <c r="G36" s="12">
        <f t="shared" si="0"/>
        <v>3403500</v>
      </c>
      <c r="H36" s="3">
        <f t="shared" si="1"/>
        <v>0.75143234905244605</v>
      </c>
      <c r="I36" s="19">
        <f t="shared" si="2"/>
        <v>0.84371989594003471</v>
      </c>
      <c r="J36" s="12">
        <f t="shared" si="3"/>
        <v>18884496</v>
      </c>
      <c r="M36" s="8">
        <f t="shared" si="4"/>
        <v>24</v>
      </c>
      <c r="N36" s="14">
        <f t="shared" si="5"/>
        <v>18884496</v>
      </c>
      <c r="O36" s="2"/>
      <c r="P36" s="2"/>
      <c r="Q36" s="2"/>
      <c r="R36" s="2"/>
      <c r="S36" s="2">
        <f t="shared" si="6"/>
        <v>24</v>
      </c>
      <c r="T36" s="2">
        <f t="shared" si="7"/>
        <v>15933225.000000002</v>
      </c>
      <c r="U36" s="2">
        <f t="shared" si="8"/>
        <v>2951271</v>
      </c>
      <c r="V36" s="2"/>
      <c r="W36" s="2"/>
      <c r="X36" s="2"/>
      <c r="Y36" s="2"/>
      <c r="Z36" s="2"/>
    </row>
    <row r="37" spans="1:26" x14ac:dyDescent="0.4">
      <c r="B37" s="2">
        <v>25</v>
      </c>
      <c r="C37" s="2">
        <v>6.2399999999999904</v>
      </c>
      <c r="D37" s="12">
        <f t="shared" si="9"/>
        <v>2560000</v>
      </c>
      <c r="E37" s="31">
        <v>3.488</v>
      </c>
      <c r="F37" s="12">
        <f t="shared" si="10"/>
        <v>848000</v>
      </c>
      <c r="G37" s="12">
        <f t="shared" si="0"/>
        <v>3408000</v>
      </c>
      <c r="H37" s="3">
        <f t="shared" si="1"/>
        <v>0.75117370892018775</v>
      </c>
      <c r="I37" s="19">
        <f t="shared" si="2"/>
        <v>0.84376774751872763</v>
      </c>
      <c r="J37" s="12">
        <f t="shared" si="3"/>
        <v>18932223.999999978</v>
      </c>
      <c r="M37" s="8">
        <f t="shared" si="4"/>
        <v>25</v>
      </c>
      <c r="N37" s="14">
        <f t="shared" si="5"/>
        <v>18932223.999999978</v>
      </c>
      <c r="O37" s="2"/>
      <c r="P37" s="2"/>
      <c r="Q37" s="2"/>
      <c r="R37" s="2"/>
      <c r="S37" s="2">
        <f t="shared" si="6"/>
        <v>25</v>
      </c>
      <c r="T37" s="2">
        <f t="shared" si="7"/>
        <v>15974399.999999976</v>
      </c>
      <c r="U37" s="2">
        <f t="shared" si="8"/>
        <v>2957824</v>
      </c>
      <c r="V37" s="2"/>
      <c r="W37" s="2"/>
      <c r="X37" s="2"/>
      <c r="Y37" s="2"/>
      <c r="Z37" s="2"/>
    </row>
    <row r="38" spans="1:26" x14ac:dyDescent="0.4">
      <c r="B38" s="2">
        <v>26</v>
      </c>
      <c r="C38" s="2">
        <v>6.2499999999999902</v>
      </c>
      <c r="D38" s="12">
        <f t="shared" si="9"/>
        <v>2562500</v>
      </c>
      <c r="E38" s="31">
        <v>3.4874999999999998</v>
      </c>
      <c r="F38" s="12">
        <f t="shared" si="10"/>
        <v>850000</v>
      </c>
      <c r="G38" s="12">
        <f t="shared" si="0"/>
        <v>3412500</v>
      </c>
      <c r="H38" s="3">
        <f t="shared" si="1"/>
        <v>0.75091575091575091</v>
      </c>
      <c r="I38" s="19">
        <f t="shared" si="2"/>
        <v>0.84381585879873522</v>
      </c>
      <c r="J38" s="12">
        <f t="shared" si="3"/>
        <v>18979999.999999978</v>
      </c>
      <c r="M38" s="8">
        <f t="shared" si="4"/>
        <v>26</v>
      </c>
      <c r="N38" s="14">
        <f t="shared" si="5"/>
        <v>18979999.999999978</v>
      </c>
      <c r="O38" s="2"/>
      <c r="P38" s="2"/>
      <c r="Q38" s="2"/>
      <c r="R38" s="2"/>
      <c r="S38" s="2">
        <f t="shared" si="6"/>
        <v>26</v>
      </c>
      <c r="T38" s="2">
        <f t="shared" si="7"/>
        <v>16015624.999999976</v>
      </c>
      <c r="U38" s="2">
        <f t="shared" si="8"/>
        <v>2964375</v>
      </c>
      <c r="V38" s="2"/>
      <c r="W38" s="2"/>
      <c r="X38" s="2"/>
      <c r="Y38" s="2"/>
      <c r="Z38" s="2"/>
    </row>
    <row r="39" spans="1:26" x14ac:dyDescent="0.4">
      <c r="B39" s="2">
        <v>27</v>
      </c>
      <c r="C39" s="2">
        <v>6.25999999999999</v>
      </c>
      <c r="D39" s="12">
        <f t="shared" si="9"/>
        <v>2565000</v>
      </c>
      <c r="E39" s="31">
        <v>3.4870000000000001</v>
      </c>
      <c r="F39" s="12">
        <f t="shared" si="10"/>
        <v>852000</v>
      </c>
      <c r="G39" s="12">
        <f t="shared" si="0"/>
        <v>3417000</v>
      </c>
      <c r="H39" s="3">
        <f t="shared" si="1"/>
        <v>0.7506584723441615</v>
      </c>
      <c r="I39" s="19">
        <f t="shared" si="2"/>
        <v>0.8438642274597451</v>
      </c>
      <c r="J39" s="12">
        <f t="shared" si="3"/>
        <v>19027823.999999974</v>
      </c>
      <c r="M39" s="8">
        <f t="shared" si="4"/>
        <v>27</v>
      </c>
      <c r="N39" s="14">
        <f t="shared" si="5"/>
        <v>19027823.999999974</v>
      </c>
      <c r="O39" s="2"/>
      <c r="P39" s="2"/>
      <c r="Q39" s="2"/>
      <c r="R39" s="2"/>
      <c r="S39" s="2">
        <f t="shared" si="6"/>
        <v>27</v>
      </c>
      <c r="T39" s="2">
        <f t="shared" si="7"/>
        <v>16056899.999999974</v>
      </c>
      <c r="U39" s="2">
        <f t="shared" si="8"/>
        <v>2970924</v>
      </c>
      <c r="V39" s="2"/>
      <c r="W39" s="2"/>
      <c r="X39" s="2"/>
      <c r="Y39" s="2"/>
      <c r="Z39" s="2"/>
    </row>
    <row r="40" spans="1:26" x14ac:dyDescent="0.4">
      <c r="B40" s="2">
        <v>28</v>
      </c>
      <c r="C40" s="2">
        <v>6.2699999999999898</v>
      </c>
      <c r="D40" s="12">
        <f t="shared" si="9"/>
        <v>2567500</v>
      </c>
      <c r="E40" s="31">
        <v>3.4864999999999999</v>
      </c>
      <c r="F40" s="12">
        <f t="shared" si="10"/>
        <v>854000</v>
      </c>
      <c r="G40" s="12">
        <f t="shared" si="0"/>
        <v>3421500</v>
      </c>
      <c r="H40" s="3">
        <f t="shared" si="1"/>
        <v>0.7504018705246237</v>
      </c>
      <c r="I40" s="19">
        <f t="shared" si="2"/>
        <v>0.84391285120081572</v>
      </c>
      <c r="J40" s="12">
        <f t="shared" si="3"/>
        <v>19075695.999999974</v>
      </c>
      <c r="M40" s="8">
        <f t="shared" si="4"/>
        <v>28</v>
      </c>
      <c r="N40" s="14">
        <f t="shared" si="5"/>
        <v>19075695.999999974</v>
      </c>
      <c r="O40" s="2"/>
      <c r="P40" s="2"/>
      <c r="Q40" s="2"/>
      <c r="R40" s="2"/>
      <c r="S40" s="2">
        <f t="shared" si="6"/>
        <v>28</v>
      </c>
      <c r="T40" s="2">
        <f t="shared" si="7"/>
        <v>16098224.999999974</v>
      </c>
      <c r="U40" s="2">
        <f t="shared" si="8"/>
        <v>2977471</v>
      </c>
      <c r="V40" s="2"/>
      <c r="W40" s="2"/>
      <c r="X40" s="2"/>
      <c r="Y40" s="2"/>
      <c r="Z40" s="2"/>
    </row>
    <row r="41" spans="1:26" x14ac:dyDescent="0.4">
      <c r="B41" s="2">
        <v>29</v>
      </c>
      <c r="C41" s="2">
        <v>6.2799999999999896</v>
      </c>
      <c r="D41" s="12">
        <f t="shared" si="9"/>
        <v>2570000</v>
      </c>
      <c r="E41" s="31">
        <v>3.4860000000000002</v>
      </c>
      <c r="F41" s="12">
        <f t="shared" si="10"/>
        <v>856000</v>
      </c>
      <c r="G41" s="12">
        <f t="shared" si="0"/>
        <v>3426000</v>
      </c>
      <c r="H41" s="3">
        <f t="shared" si="1"/>
        <v>0.75014594279042612</v>
      </c>
      <c r="I41" s="19">
        <f t="shared" si="2"/>
        <v>0.84396172774019285</v>
      </c>
      <c r="J41" s="12">
        <f t="shared" si="3"/>
        <v>19123615.999999974</v>
      </c>
      <c r="M41" s="8">
        <f t="shared" si="4"/>
        <v>29</v>
      </c>
      <c r="N41" s="14">
        <f t="shared" si="5"/>
        <v>19123615.999999974</v>
      </c>
      <c r="O41" s="2"/>
      <c r="P41" s="2"/>
      <c r="Q41" s="2"/>
      <c r="R41" s="2"/>
      <c r="S41" s="2">
        <f t="shared" si="6"/>
        <v>29</v>
      </c>
      <c r="T41" s="2">
        <f t="shared" si="7"/>
        <v>16139599.999999974</v>
      </c>
      <c r="U41" s="2">
        <f t="shared" si="8"/>
        <v>2984016</v>
      </c>
      <c r="V41" s="2"/>
      <c r="W41" s="2"/>
      <c r="X41" s="2"/>
      <c r="Y41" s="2"/>
      <c r="Z41" s="2"/>
    </row>
    <row r="42" spans="1:26" x14ac:dyDescent="0.4">
      <c r="B42" s="2">
        <v>30</v>
      </c>
      <c r="C42" s="2">
        <v>6.2899999999999903</v>
      </c>
      <c r="D42" s="12">
        <f t="shared" si="9"/>
        <v>2572500</v>
      </c>
      <c r="E42" s="31">
        <v>3.4855</v>
      </c>
      <c r="F42" s="12">
        <f t="shared" si="10"/>
        <v>858000</v>
      </c>
      <c r="G42" s="12">
        <f t="shared" si="0"/>
        <v>3430500</v>
      </c>
      <c r="H42" s="3">
        <f t="shared" si="1"/>
        <v>0.74989068648885004</v>
      </c>
      <c r="I42" s="19">
        <f t="shared" si="2"/>
        <v>0.84401085481512605</v>
      </c>
      <c r="J42" s="12">
        <f t="shared" si="3"/>
        <v>19171583.999999978</v>
      </c>
      <c r="M42" s="8">
        <f t="shared" si="4"/>
        <v>30</v>
      </c>
      <c r="N42" s="14">
        <f t="shared" si="5"/>
        <v>19171583.999999978</v>
      </c>
      <c r="O42" s="2"/>
      <c r="P42" s="2"/>
      <c r="Q42" s="2"/>
      <c r="R42" s="2"/>
      <c r="S42" s="2">
        <f t="shared" si="6"/>
        <v>30</v>
      </c>
      <c r="T42" s="2">
        <f t="shared" si="7"/>
        <v>16181024.999999976</v>
      </c>
      <c r="U42" s="2">
        <f t="shared" si="8"/>
        <v>2990559</v>
      </c>
      <c r="V42" s="2"/>
      <c r="W42" s="2"/>
      <c r="X42" s="2"/>
      <c r="Y42" s="2"/>
      <c r="Z42" s="2"/>
    </row>
    <row r="43" spans="1:26" x14ac:dyDescent="0.4">
      <c r="B43" s="2">
        <v>31</v>
      </c>
      <c r="C43" s="2">
        <v>6.2999999999999901</v>
      </c>
      <c r="D43" s="12">
        <f t="shared" si="9"/>
        <v>2575000</v>
      </c>
      <c r="E43" s="31">
        <v>3.4849999999999901</v>
      </c>
      <c r="F43" s="12">
        <f t="shared" si="10"/>
        <v>860000</v>
      </c>
      <c r="G43" s="12">
        <f t="shared" si="0"/>
        <v>3435000</v>
      </c>
      <c r="H43" s="3">
        <f t="shared" si="1"/>
        <v>0.74963609898107719</v>
      </c>
      <c r="I43" s="19">
        <f t="shared" si="2"/>
        <v>0.84406023018168963</v>
      </c>
      <c r="J43" s="12">
        <f t="shared" si="3"/>
        <v>19219599.999999966</v>
      </c>
      <c r="M43" s="8">
        <f t="shared" si="4"/>
        <v>31</v>
      </c>
      <c r="N43" s="14">
        <f t="shared" si="5"/>
        <v>19219599.999999966</v>
      </c>
      <c r="O43" s="2"/>
      <c r="P43" s="2"/>
      <c r="Q43" s="2"/>
      <c r="R43" s="2"/>
      <c r="S43" s="2">
        <f t="shared" si="6"/>
        <v>31</v>
      </c>
      <c r="T43" s="2">
        <f t="shared" si="7"/>
        <v>16222499.999999974</v>
      </c>
      <c r="U43" s="2">
        <f t="shared" si="8"/>
        <v>2997099.9999999916</v>
      </c>
      <c r="V43" s="2"/>
      <c r="W43" s="2"/>
      <c r="X43" s="2"/>
      <c r="Y43" s="2"/>
      <c r="Z43" s="2"/>
    </row>
    <row r="44" spans="1:26" x14ac:dyDescent="0.4">
      <c r="B44" s="2">
        <v>32</v>
      </c>
      <c r="C44" s="2">
        <v>6.3099999999999898</v>
      </c>
      <c r="D44" s="12">
        <f t="shared" si="9"/>
        <v>2577500</v>
      </c>
      <c r="E44" s="31">
        <v>3.4844999999999899</v>
      </c>
      <c r="F44" s="12">
        <f t="shared" si="10"/>
        <v>862000</v>
      </c>
      <c r="G44" s="12">
        <f t="shared" si="0"/>
        <v>3439500</v>
      </c>
      <c r="H44" s="3">
        <f t="shared" si="1"/>
        <v>0.74938217764209913</v>
      </c>
      <c r="I44" s="19">
        <f t="shared" si="2"/>
        <v>0.84410985161460161</v>
      </c>
      <c r="J44" s="12">
        <f t="shared" si="3"/>
        <v>19267663.999999966</v>
      </c>
      <c r="M44" s="8">
        <f t="shared" si="4"/>
        <v>32</v>
      </c>
      <c r="N44" s="14">
        <f t="shared" si="5"/>
        <v>19267663.999999966</v>
      </c>
      <c r="O44" s="2"/>
      <c r="P44" s="2"/>
      <c r="Q44" s="2"/>
      <c r="R44" s="2"/>
      <c r="S44" s="2">
        <f t="shared" si="6"/>
        <v>32</v>
      </c>
      <c r="T44" s="2">
        <f t="shared" si="7"/>
        <v>16264024.999999974</v>
      </c>
      <c r="U44" s="2">
        <f t="shared" si="8"/>
        <v>3003638.9999999912</v>
      </c>
      <c r="V44" s="2"/>
      <c r="W44" s="2"/>
      <c r="X44" s="2"/>
      <c r="Y44" s="2"/>
      <c r="Z44" s="2"/>
    </row>
    <row r="45" spans="1:26" ht="17.399999999999999" thickBot="1" x14ac:dyDescent="0.45">
      <c r="B45" s="2">
        <v>33</v>
      </c>
      <c r="C45" s="2">
        <v>6.3199999999999896</v>
      </c>
      <c r="D45" s="12">
        <f t="shared" si="9"/>
        <v>2580000</v>
      </c>
      <c r="E45" s="31">
        <v>3.4839999999999902</v>
      </c>
      <c r="F45" s="12">
        <f t="shared" si="10"/>
        <v>864000</v>
      </c>
      <c r="G45" s="12">
        <f t="shared" si="0"/>
        <v>3444000</v>
      </c>
      <c r="H45" s="3">
        <f t="shared" si="1"/>
        <v>0.74912891986062713</v>
      </c>
      <c r="I45" s="19">
        <f t="shared" si="2"/>
        <v>0.84415971690705061</v>
      </c>
      <c r="J45" s="12">
        <f t="shared" si="3"/>
        <v>19315775.999999966</v>
      </c>
      <c r="M45" s="9">
        <f t="shared" si="4"/>
        <v>33</v>
      </c>
      <c r="N45" s="15">
        <f t="shared" si="5"/>
        <v>19315775.999999966</v>
      </c>
      <c r="O45" s="2"/>
      <c r="P45" s="2"/>
      <c r="Q45" s="2"/>
      <c r="R45" s="2"/>
      <c r="S45" s="2">
        <f t="shared" si="6"/>
        <v>33</v>
      </c>
      <c r="T45" s="2">
        <f t="shared" si="7"/>
        <v>16305599.999999974</v>
      </c>
      <c r="U45" s="2">
        <f t="shared" si="8"/>
        <v>3010175.9999999916</v>
      </c>
      <c r="V45" s="2"/>
      <c r="W45" s="2"/>
      <c r="X45" s="2"/>
      <c r="Y45" s="2"/>
      <c r="Z45" s="2"/>
    </row>
    <row r="46" spans="1:26" x14ac:dyDescent="0.4">
      <c r="A46" t="s">
        <v>32</v>
      </c>
      <c r="B46" s="2">
        <v>34</v>
      </c>
      <c r="C46" s="2">
        <v>6.3299999999999903</v>
      </c>
      <c r="D46" s="12">
        <f t="shared" si="9"/>
        <v>2582500</v>
      </c>
      <c r="E46" s="31">
        <v>3.48349999999999</v>
      </c>
      <c r="F46" s="12">
        <f t="shared" si="10"/>
        <v>866000</v>
      </c>
      <c r="G46" s="12">
        <f t="shared" si="0"/>
        <v>3448500</v>
      </c>
      <c r="H46" s="3">
        <f t="shared" si="1"/>
        <v>0.74887632303900242</v>
      </c>
      <c r="I46" s="19">
        <f t="shared" si="2"/>
        <v>0.84420982387051913</v>
      </c>
      <c r="J46" s="25">
        <f t="shared" si="3"/>
        <v>19363935.999999966</v>
      </c>
      <c r="M46" s="2"/>
      <c r="N46" s="2"/>
      <c r="O46" s="2"/>
      <c r="P46" s="23">
        <f>B46</f>
        <v>34</v>
      </c>
      <c r="Q46" s="25">
        <f>($N$13-$N$53)+$N$53*P46</f>
        <v>19363143.999999963</v>
      </c>
      <c r="R46" s="2"/>
      <c r="S46" s="2"/>
      <c r="T46" s="2"/>
      <c r="U46" s="2"/>
      <c r="V46" s="2"/>
      <c r="W46" s="2">
        <f>B46</f>
        <v>34</v>
      </c>
      <c r="X46" s="16">
        <f>($T$13-$T$53)+$T$53*W46</f>
        <v>16346399.999999972</v>
      </c>
      <c r="Y46" s="21">
        <f>($U$13-$U$53)+$U$53*W46</f>
        <v>3016743.9999999916</v>
      </c>
      <c r="Z46" s="28">
        <f>SUM(X46:Y46)</f>
        <v>19363143.999999963</v>
      </c>
    </row>
    <row r="47" spans="1:26" x14ac:dyDescent="0.4">
      <c r="A47" t="s">
        <v>32</v>
      </c>
      <c r="B47" s="2">
        <v>35</v>
      </c>
      <c r="C47" s="2">
        <v>6.3399999999999901</v>
      </c>
      <c r="D47" s="12">
        <f t="shared" si="9"/>
        <v>2585000</v>
      </c>
      <c r="E47" s="31">
        <v>3.4829999999999899</v>
      </c>
      <c r="F47" s="12">
        <f t="shared" si="10"/>
        <v>868000</v>
      </c>
      <c r="G47" s="12">
        <f t="shared" si="0"/>
        <v>3453000</v>
      </c>
      <c r="H47" s="3">
        <f t="shared" si="1"/>
        <v>0.74862438459310743</v>
      </c>
      <c r="I47" s="19">
        <f t="shared" si="2"/>
        <v>0.84426017033461132</v>
      </c>
      <c r="J47" s="26">
        <f t="shared" si="3"/>
        <v>19412143.999999966</v>
      </c>
      <c r="M47" s="2"/>
      <c r="N47" s="2"/>
      <c r="O47" s="2"/>
      <c r="P47" s="23">
        <f t="shared" ref="P47:P50" si="11">B47</f>
        <v>35</v>
      </c>
      <c r="Q47" s="26">
        <f t="shared" ref="Q47:Q50" si="12">($N$13-$N$53)+$N$53*P47</f>
        <v>19410511.999999963</v>
      </c>
      <c r="R47" s="2"/>
      <c r="S47" s="2"/>
      <c r="T47" s="2"/>
      <c r="U47" s="2"/>
      <c r="V47" s="2"/>
      <c r="W47" s="2">
        <f t="shared" ref="W47:W50" si="13">B47</f>
        <v>35</v>
      </c>
      <c r="X47" s="17">
        <f t="shared" ref="X47:X50" si="14">($T$13-$T$53)+$T$53*W47</f>
        <v>16387199.999999972</v>
      </c>
      <c r="Y47" s="20">
        <f t="shared" ref="Y47:Y50" si="15">($U$13-$U$53)+$U$53*W47</f>
        <v>3023311.9999999912</v>
      </c>
      <c r="Z47" s="29">
        <f t="shared" ref="Z47:Z50" si="16">SUM(X47:Y47)</f>
        <v>19410511.999999963</v>
      </c>
    </row>
    <row r="48" spans="1:26" x14ac:dyDescent="0.4">
      <c r="A48" t="s">
        <v>32</v>
      </c>
      <c r="B48" s="2">
        <v>36</v>
      </c>
      <c r="C48" s="2">
        <v>6.3499999999999899</v>
      </c>
      <c r="D48" s="12">
        <f t="shared" si="9"/>
        <v>2587500</v>
      </c>
      <c r="E48" s="31">
        <v>3.4824999999999902</v>
      </c>
      <c r="F48" s="12">
        <f t="shared" si="10"/>
        <v>870000</v>
      </c>
      <c r="G48" s="12">
        <f t="shared" si="0"/>
        <v>3457500</v>
      </c>
      <c r="H48" s="3">
        <f t="shared" si="1"/>
        <v>0.74837310195227769</v>
      </c>
      <c r="I48" s="19">
        <f t="shared" si="2"/>
        <v>0.84431075414688306</v>
      </c>
      <c r="J48" s="26">
        <f t="shared" si="3"/>
        <v>19460399.999999966</v>
      </c>
      <c r="M48" s="2"/>
      <c r="N48" s="2"/>
      <c r="O48" s="2"/>
      <c r="P48" s="23">
        <f t="shared" si="11"/>
        <v>36</v>
      </c>
      <c r="Q48" s="26">
        <f t="shared" si="12"/>
        <v>19457879.999999963</v>
      </c>
      <c r="R48" s="2"/>
      <c r="S48" s="2"/>
      <c r="T48" s="2"/>
      <c r="U48" s="2"/>
      <c r="V48" s="2"/>
      <c r="W48" s="2">
        <f t="shared" si="13"/>
        <v>36</v>
      </c>
      <c r="X48" s="17">
        <f t="shared" si="14"/>
        <v>16427999.99999997</v>
      </c>
      <c r="Y48" s="20">
        <f t="shared" si="15"/>
        <v>3029879.9999999912</v>
      </c>
      <c r="Z48" s="29">
        <f t="shared" si="16"/>
        <v>19457879.999999963</v>
      </c>
    </row>
    <row r="49" spans="1:26" x14ac:dyDescent="0.4">
      <c r="A49" t="s">
        <v>32</v>
      </c>
      <c r="B49" s="2">
        <v>37</v>
      </c>
      <c r="C49" s="2">
        <v>6.3599999999999897</v>
      </c>
      <c r="D49" s="12">
        <f t="shared" si="9"/>
        <v>2590000</v>
      </c>
      <c r="E49" s="31">
        <v>3.48199999999999</v>
      </c>
      <c r="F49" s="12">
        <f t="shared" si="10"/>
        <v>872000</v>
      </c>
      <c r="G49" s="12">
        <f t="shared" si="0"/>
        <v>3462000</v>
      </c>
      <c r="H49" s="3">
        <f t="shared" si="1"/>
        <v>0.74812247255921438</v>
      </c>
      <c r="I49" s="19">
        <f t="shared" si="2"/>
        <v>0.84436157317267213</v>
      </c>
      <c r="J49" s="26">
        <f t="shared" si="3"/>
        <v>19508703.999999966</v>
      </c>
      <c r="M49" s="2"/>
      <c r="N49" s="2"/>
      <c r="O49" s="2"/>
      <c r="P49" s="23">
        <f t="shared" si="11"/>
        <v>37</v>
      </c>
      <c r="Q49" s="26">
        <f t="shared" si="12"/>
        <v>19505247.999999963</v>
      </c>
      <c r="R49" s="2"/>
      <c r="S49" s="2"/>
      <c r="T49" s="2"/>
      <c r="U49" s="2"/>
      <c r="V49" s="2"/>
      <c r="W49" s="2">
        <f t="shared" si="13"/>
        <v>37</v>
      </c>
      <c r="X49" s="17">
        <f t="shared" si="14"/>
        <v>16468799.99999997</v>
      </c>
      <c r="Y49" s="20">
        <f t="shared" si="15"/>
        <v>3036447.9999999907</v>
      </c>
      <c r="Z49" s="29">
        <f t="shared" si="16"/>
        <v>19505247.999999963</v>
      </c>
    </row>
    <row r="50" spans="1:26" ht="17.399999999999999" thickBot="1" x14ac:dyDescent="0.45">
      <c r="A50" t="s">
        <v>32</v>
      </c>
      <c r="B50" s="2">
        <v>38</v>
      </c>
      <c r="C50" s="2">
        <v>6.3699999999999903</v>
      </c>
      <c r="D50" s="12">
        <f t="shared" si="9"/>
        <v>2592500</v>
      </c>
      <c r="E50" s="31">
        <v>3.4814999999999898</v>
      </c>
      <c r="F50" s="12">
        <f t="shared" si="10"/>
        <v>874000</v>
      </c>
      <c r="G50" s="12">
        <f t="shared" si="0"/>
        <v>3466500</v>
      </c>
      <c r="H50" s="3">
        <f t="shared" si="1"/>
        <v>0.74787249386989763</v>
      </c>
      <c r="I50" s="19">
        <f t="shared" si="2"/>
        <v>0.84441262529493211</v>
      </c>
      <c r="J50" s="27">
        <f t="shared" si="3"/>
        <v>19557055.999999966</v>
      </c>
      <c r="M50" s="2"/>
      <c r="N50" s="2"/>
      <c r="O50" s="2"/>
      <c r="P50" s="23">
        <f t="shared" si="11"/>
        <v>38</v>
      </c>
      <c r="Q50" s="27">
        <f t="shared" si="12"/>
        <v>19552615.999999959</v>
      </c>
      <c r="R50" s="2"/>
      <c r="S50" s="2"/>
      <c r="T50" s="2"/>
      <c r="U50" s="2"/>
      <c r="V50" s="2"/>
      <c r="W50" s="2">
        <f t="shared" si="13"/>
        <v>38</v>
      </c>
      <c r="X50" s="18">
        <f t="shared" si="14"/>
        <v>16509599.999999968</v>
      </c>
      <c r="Y50" s="22">
        <f t="shared" si="15"/>
        <v>3043015.9999999907</v>
      </c>
      <c r="Z50" s="30">
        <f t="shared" si="16"/>
        <v>19552615.999999959</v>
      </c>
    </row>
    <row r="51" spans="1:26" x14ac:dyDescent="0.4">
      <c r="M51" s="2"/>
      <c r="N51" s="2"/>
      <c r="O51" s="2"/>
      <c r="P51" s="2"/>
      <c r="Q51" s="2"/>
      <c r="R51" s="2"/>
      <c r="S51" s="2"/>
      <c r="T51" s="2"/>
      <c r="U51" s="2"/>
      <c r="V51" s="2"/>
      <c r="W51" s="2"/>
      <c r="X51" s="2"/>
      <c r="Y51" s="2"/>
      <c r="Z51" s="2"/>
    </row>
    <row r="52" spans="1:26" x14ac:dyDescent="0.4">
      <c r="L52" s="1" t="s">
        <v>5</v>
      </c>
      <c r="M52" s="2"/>
      <c r="N52" s="2"/>
      <c r="O52" s="2"/>
      <c r="P52" s="2"/>
      <c r="Q52" s="2"/>
      <c r="R52" s="1" t="s">
        <v>5</v>
      </c>
      <c r="S52" s="2"/>
      <c r="T52" s="2"/>
      <c r="U52" s="2"/>
      <c r="V52" s="2"/>
      <c r="W52" s="2"/>
      <c r="X52" s="2"/>
      <c r="Y52" s="2"/>
      <c r="Z52" s="2"/>
    </row>
    <row r="53" spans="1:26" x14ac:dyDescent="0.4">
      <c r="M53" s="6" t="s">
        <v>17</v>
      </c>
      <c r="N53" s="32">
        <f>(N45-N13)/(M45-M13)</f>
        <v>47367.999999998952</v>
      </c>
      <c r="O53" s="2"/>
      <c r="P53" s="2"/>
      <c r="Q53" s="2"/>
      <c r="S53" s="6" t="s">
        <v>17</v>
      </c>
      <c r="T53" s="2">
        <f>(T45-T13)/(S45-S13)</f>
        <v>40799.999999999185</v>
      </c>
      <c r="U53" s="2">
        <f>(U45-U13)/(S45-S13)</f>
        <v>6567.9999999997381</v>
      </c>
      <c r="V53" s="2"/>
      <c r="W53" s="2"/>
      <c r="X53" s="2"/>
      <c r="Y53" s="2"/>
      <c r="Z53" s="2"/>
    </row>
  </sheetData>
  <mergeCells count="8">
    <mergeCell ref="C10:D10"/>
    <mergeCell ref="E10:F10"/>
    <mergeCell ref="M10:Q10"/>
    <mergeCell ref="S10:Z10"/>
    <mergeCell ref="M11:N11"/>
    <mergeCell ref="P11:Q11"/>
    <mergeCell ref="S11:U11"/>
    <mergeCell ref="W11:Z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522D-FC9C-461C-99B8-08744F5DCBB9}">
  <dimension ref="A1"/>
  <sheetViews>
    <sheetView workbookViewId="0"/>
  </sheetViews>
  <sheetFormatPr defaultRowHeight="16.8"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C735C-5600-4729-85E5-A9A61EEBB373}">
  <dimension ref="B5:C32"/>
  <sheetViews>
    <sheetView tabSelected="1" topLeftCell="A4" workbookViewId="0">
      <selection activeCell="C9" sqref="C9"/>
    </sheetView>
  </sheetViews>
  <sheetFormatPr defaultRowHeight="16.8" x14ac:dyDescent="0.4"/>
  <cols>
    <col min="3" max="3" width="164.69921875" bestFit="1" customWidth="1"/>
  </cols>
  <sheetData>
    <row r="5" spans="2:3" x14ac:dyDescent="0.4">
      <c r="B5" s="37" t="s">
        <v>70</v>
      </c>
    </row>
    <row r="7" spans="2:3" x14ac:dyDescent="0.4">
      <c r="C7" s="1" t="s">
        <v>33</v>
      </c>
    </row>
    <row r="8" spans="2:3" x14ac:dyDescent="0.4">
      <c r="C8" t="s">
        <v>90</v>
      </c>
    </row>
    <row r="9" spans="2:3" x14ac:dyDescent="0.4">
      <c r="C9" t="s">
        <v>35</v>
      </c>
    </row>
    <row r="10" spans="2:3" x14ac:dyDescent="0.4">
      <c r="C10" t="s">
        <v>46</v>
      </c>
    </row>
    <row r="12" spans="2:3" x14ac:dyDescent="0.4">
      <c r="C12" t="s">
        <v>72</v>
      </c>
    </row>
    <row r="13" spans="2:3" x14ac:dyDescent="0.4">
      <c r="C13" t="s">
        <v>73</v>
      </c>
    </row>
    <row r="14" spans="2:3" x14ac:dyDescent="0.4">
      <c r="C14" t="s">
        <v>74</v>
      </c>
    </row>
    <row r="15" spans="2:3" x14ac:dyDescent="0.4">
      <c r="C15" t="s">
        <v>75</v>
      </c>
    </row>
    <row r="16" spans="2:3" x14ac:dyDescent="0.4">
      <c r="C16" t="s">
        <v>83</v>
      </c>
    </row>
    <row r="18" spans="3:3" x14ac:dyDescent="0.4">
      <c r="C18" s="1" t="s">
        <v>76</v>
      </c>
    </row>
    <row r="19" spans="3:3" x14ac:dyDescent="0.4">
      <c r="C19" t="s">
        <v>84</v>
      </c>
    </row>
    <row r="20" spans="3:3" x14ac:dyDescent="0.4">
      <c r="C20" t="s">
        <v>85</v>
      </c>
    </row>
    <row r="21" spans="3:3" x14ac:dyDescent="0.4">
      <c r="C21" t="s">
        <v>86</v>
      </c>
    </row>
    <row r="23" spans="3:3" x14ac:dyDescent="0.4">
      <c r="C23" s="1" t="s">
        <v>77</v>
      </c>
    </row>
    <row r="24" spans="3:3" x14ac:dyDescent="0.4">
      <c r="C24" t="s">
        <v>88</v>
      </c>
    </row>
    <row r="25" spans="3:3" x14ac:dyDescent="0.4">
      <c r="C25" t="s">
        <v>87</v>
      </c>
    </row>
    <row r="26" spans="3:3" x14ac:dyDescent="0.4">
      <c r="C26" t="s">
        <v>89</v>
      </c>
    </row>
    <row r="27" spans="3:3" x14ac:dyDescent="0.4">
      <c r="C27" t="s">
        <v>78</v>
      </c>
    </row>
    <row r="29" spans="3:3" x14ac:dyDescent="0.4">
      <c r="C29" t="s">
        <v>79</v>
      </c>
    </row>
    <row r="30" spans="3:3" x14ac:dyDescent="0.4">
      <c r="C30" t="s">
        <v>80</v>
      </c>
    </row>
    <row r="31" spans="3:3" x14ac:dyDescent="0.4">
      <c r="C31" t="s">
        <v>81</v>
      </c>
    </row>
    <row r="32" spans="3:3" x14ac:dyDescent="0.4">
      <c r="C32" t="s">
        <v>82</v>
      </c>
    </row>
  </sheetData>
  <hyperlinks>
    <hyperlink ref="B5" r:id="rId1" xr:uid="{998FD9E2-22F1-4237-A9E4-267226C91E53}"/>
  </hyperlinks>
  <pageMargins left="0.7" right="0.7" top="0.75" bottom="0.75" header="0.3" footer="0.3"/>
  <pageSetup paperSize="9" orientation="portrait" horizontalDpi="90" verticalDpi="9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D328-99DD-4D56-A2F3-C895EDD2FC93}">
  <dimension ref="B5:J24"/>
  <sheetViews>
    <sheetView zoomScale="90" zoomScaleNormal="90" workbookViewId="0">
      <selection activeCell="B5" sqref="B5"/>
    </sheetView>
  </sheetViews>
  <sheetFormatPr defaultRowHeight="16.8" x14ac:dyDescent="0.4"/>
  <cols>
    <col min="3" max="3" width="21.8984375" customWidth="1"/>
    <col min="4" max="4" width="6.3984375" customWidth="1"/>
    <col min="5" max="5" width="20.5" customWidth="1"/>
    <col min="6" max="6" width="24" customWidth="1"/>
    <col min="8" max="9" width="20.5" customWidth="1"/>
  </cols>
  <sheetData>
    <row r="5" spans="2:8" ht="24.6" x14ac:dyDescent="0.55000000000000004">
      <c r="B5" s="36" t="s">
        <v>69</v>
      </c>
    </row>
    <row r="8" spans="2:8" x14ac:dyDescent="0.4">
      <c r="B8" s="1" t="s">
        <v>68</v>
      </c>
    </row>
    <row r="10" spans="2:8" x14ac:dyDescent="0.4">
      <c r="B10" s="1" t="s">
        <v>67</v>
      </c>
      <c r="C10" s="1" t="s">
        <v>66</v>
      </c>
      <c r="D10" s="1" t="s">
        <v>65</v>
      </c>
    </row>
    <row r="11" spans="2:8" x14ac:dyDescent="0.4">
      <c r="B11" t="s">
        <v>64</v>
      </c>
      <c r="C11">
        <v>1100</v>
      </c>
      <c r="D11" t="s">
        <v>63</v>
      </c>
    </row>
    <row r="12" spans="2:8" x14ac:dyDescent="0.4">
      <c r="B12" t="s">
        <v>62</v>
      </c>
      <c r="C12">
        <v>450</v>
      </c>
      <c r="D12" t="s">
        <v>60</v>
      </c>
    </row>
    <row r="13" spans="2:8" x14ac:dyDescent="0.4">
      <c r="B13" t="s">
        <v>61</v>
      </c>
      <c r="C13">
        <v>550</v>
      </c>
      <c r="D13" t="s">
        <v>60</v>
      </c>
    </row>
    <row r="16" spans="2:8" x14ac:dyDescent="0.4">
      <c r="E16" s="1" t="s">
        <v>59</v>
      </c>
      <c r="H16" s="1" t="s">
        <v>58</v>
      </c>
    </row>
    <row r="18" spans="2:10" x14ac:dyDescent="0.4">
      <c r="B18" s="1" t="s">
        <v>57</v>
      </c>
      <c r="C18" s="6" t="s">
        <v>56</v>
      </c>
      <c r="E18" s="6" t="s">
        <v>55</v>
      </c>
      <c r="F18" s="6" t="s">
        <v>54</v>
      </c>
      <c r="G18" s="6"/>
      <c r="H18" s="6" t="s">
        <v>53</v>
      </c>
      <c r="I18" s="6" t="s">
        <v>52</v>
      </c>
      <c r="J18" s="6"/>
    </row>
    <row r="19" spans="2:10" x14ac:dyDescent="0.4">
      <c r="B19" t="s">
        <v>51</v>
      </c>
      <c r="C19">
        <v>100</v>
      </c>
      <c r="E19">
        <f>C19</f>
        <v>100</v>
      </c>
      <c r="F19">
        <f>E19</f>
        <v>100</v>
      </c>
      <c r="H19" s="33">
        <f>E19*((H$24-H$21)/(E$24-E$21))</f>
        <v>130</v>
      </c>
      <c r="I19" s="33">
        <f>F19*((I$24-I$21)/(F$24-F$21))</f>
        <v>110.00000000000001</v>
      </c>
    </row>
    <row r="20" spans="2:10" x14ac:dyDescent="0.4">
      <c r="B20" t="s">
        <v>50</v>
      </c>
      <c r="C20">
        <v>200</v>
      </c>
      <c r="E20">
        <f>C20</f>
        <v>200</v>
      </c>
      <c r="F20">
        <f>E20</f>
        <v>200</v>
      </c>
      <c r="H20" s="33">
        <f>E20*((H$24-H$21)/(E$24-E$21))</f>
        <v>260</v>
      </c>
      <c r="I20" s="33">
        <f>F20*((I$24-I$21)/(F$24-F$21))</f>
        <v>220.00000000000003</v>
      </c>
    </row>
    <row r="21" spans="2:10" s="34" customFormat="1" x14ac:dyDescent="0.4">
      <c r="B21" s="34" t="s">
        <v>49</v>
      </c>
      <c r="C21" s="34">
        <v>500</v>
      </c>
      <c r="E21" s="34">
        <v>450</v>
      </c>
      <c r="F21" s="34">
        <v>550</v>
      </c>
      <c r="H21" s="35">
        <f>E21</f>
        <v>450</v>
      </c>
      <c r="I21" s="35">
        <f>F21</f>
        <v>550</v>
      </c>
    </row>
    <row r="22" spans="2:10" x14ac:dyDescent="0.4">
      <c r="B22" t="s">
        <v>48</v>
      </c>
      <c r="C22">
        <v>200</v>
      </c>
      <c r="E22">
        <f>C22</f>
        <v>200</v>
      </c>
      <c r="F22">
        <f>E22</f>
        <v>200</v>
      </c>
      <c r="H22" s="33">
        <f>E22*((H$24-H$21)/(E$24-E$21))</f>
        <v>260</v>
      </c>
      <c r="I22" s="33">
        <f>F22*((I$24-I$21)/(F$24-F$21))</f>
        <v>220.00000000000003</v>
      </c>
    </row>
    <row r="24" spans="2:10" x14ac:dyDescent="0.4">
      <c r="B24" t="s">
        <v>31</v>
      </c>
      <c r="C24">
        <f>SUM(C19:C22)</f>
        <v>1000</v>
      </c>
      <c r="E24">
        <f>SUM(E19:E22)</f>
        <v>950</v>
      </c>
      <c r="F24">
        <f>SUM(F19:F22)</f>
        <v>1050</v>
      </c>
      <c r="H24">
        <v>1100</v>
      </c>
      <c r="I24">
        <v>1100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179E238524A94FA7DB051A7ECE4214" ma:contentTypeVersion="0" ma:contentTypeDescription="Create a new document." ma:contentTypeScope="" ma:versionID="9c4a06b86647c0171367398304f4791e">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NETWORKDEV-1523475841-8410</_dlc_DocId>
    <_dlc_DocIdUrl xmlns="a14523ce-dede-483e-883a-2d83261080bd">
      <Url>http://sharedocs/sites/nd/BusinessAsUsual/_layouts/15/DocIdRedir.aspx?ID=NETWORKDEV-1523475841-8410</Url>
      <Description>NETWORKDEV-1523475841-8410</Description>
    </_dlc_DocIdUrl>
  </documentManagement>
</p:properties>
</file>

<file path=customXml/itemProps1.xml><?xml version="1.0" encoding="utf-8"?>
<ds:datastoreItem xmlns:ds="http://schemas.openxmlformats.org/officeDocument/2006/customXml" ds:itemID="{1AB48F6C-7E8D-497A-9C13-8B6D814AC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497D41-B88D-4B05-9DDC-3562C935EB08}">
  <ds:schemaRefs>
    <ds:schemaRef ds:uri="http://schemas.microsoft.com/sharepoint/events"/>
  </ds:schemaRefs>
</ds:datastoreItem>
</file>

<file path=customXml/itemProps3.xml><?xml version="1.0" encoding="utf-8"?>
<ds:datastoreItem xmlns:ds="http://schemas.openxmlformats.org/officeDocument/2006/customXml" ds:itemID="{42423216-C6CA-4548-8796-9F0E0FEC6127}">
  <ds:schemaRefs>
    <ds:schemaRef ds:uri="http://schemas.microsoft.com/sharepoint/v3/contenttype/forms"/>
  </ds:schemaRefs>
</ds:datastoreItem>
</file>

<file path=customXml/itemProps4.xml><?xml version="1.0" encoding="utf-8"?>
<ds:datastoreItem xmlns:ds="http://schemas.openxmlformats.org/officeDocument/2006/customXml" ds:itemID="{F5EFFCF6-3D37-4753-96D2-05EE6A38F42E}">
  <ds:schemaRefs>
    <ds:schemaRef ds:uri="http://purl.org/dc/terms/"/>
    <ds:schemaRef ds:uri="http://schemas.openxmlformats.org/package/2006/metadata/core-properties"/>
    <ds:schemaRef ds:uri="a14523ce-dede-483e-883a-2d83261080bd"/>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Combined v Segmented Guide</vt:lpstr>
      <vt:lpstr>Ex1-constant growth &amp; size</vt:lpstr>
      <vt:lpstr>Ex2-diff growth &amp; const size</vt:lpstr>
      <vt:lpstr>Ex3-diff growth &amp; changing size</vt:lpstr>
      <vt:lpstr>&gt;&gt;&gt;&gt;&gt;</vt:lpstr>
      <vt:lpstr>Trace Growing Example Guide</vt:lpstr>
      <vt:lpstr>Trace growing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Collins</dc:creator>
  <cp:lastModifiedBy>Levi Rosenbaum</cp:lastModifiedBy>
  <dcterms:created xsi:type="dcterms:W3CDTF">2021-02-05T04:26:02Z</dcterms:created>
  <dcterms:modified xsi:type="dcterms:W3CDTF">2021-03-15T06:46:30Z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0x010100DD179E238524A94FA7DB051A7ECE4214</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f0a7a301-39b2-4d2f-8613-096c57e8766d</vt:lpwstr>
  </property>
  <property fmtid="{D5CDD505-2E9C-101B-9397-08002B2CF9AE}" pid="6" name="AEMODocumentType">
    <vt:lpwstr>3;#Operational Record|859762f2-4462-42eb-9744-c955c7e2c540</vt:lpwstr>
  </property>
</Properties>
</file>